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6"/>
  <workbookPr/>
  <mc:AlternateContent xmlns:mc="http://schemas.openxmlformats.org/markup-compatibility/2006">
    <mc:Choice Requires="x15">
      <x15ac:absPath xmlns:x15ac="http://schemas.microsoft.com/office/spreadsheetml/2010/11/ac" url="https://sename.sharepoint.com/sites/PROCESOS/Documentos compartidos/CONCURSO AMBULATORIOS L3 - JUNIO/"/>
    </mc:Choice>
  </mc:AlternateContent>
  <xr:revisionPtr revIDLastSave="0" documentId="8_{B0128D39-42B9-4CC6-81D5-BC382720F49A}" xr6:coauthVersionLast="47" xr6:coauthVersionMax="47" xr10:uidLastSave="{00000000-0000-0000-0000-000000000000}"/>
  <bookViews>
    <workbookView xWindow="0" yWindow="500" windowWidth="28800" windowHeight="17500" tabRatio="779" xr2:uid="{00000000-000D-0000-FFFF-FFFF00000000}"/>
  </bookViews>
  <sheets>
    <sheet name="nuevo anexo L3 v31.03" sheetId="14" r:id="rId1"/>
    <sheet name="vencen a sep" sheetId="15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'nuevo anexo L3 v31.03'!$A$1:$M$119</definedName>
    <definedName name="atendidos" localSheetId="0">#REF!</definedName>
    <definedName name="atendidos">#REF!</definedName>
    <definedName name="base" localSheetId="0">'[1]201911'!$D$4:$BM$1936</definedName>
    <definedName name="base">'[2]201911'!$D$4:$BM$1936</definedName>
    <definedName name="codigos">#REF!</definedName>
    <definedName name="desiertos4º">#REF!</definedName>
    <definedName name="oferta">[3]oferta!$A$1:$J$1570</definedName>
    <definedName name="plazas" localSheetId="0">[4]Hoja1!$A$1:$C$64</definedName>
    <definedName name="plazas">[5]Hoja1!$A$1:$C$64</definedName>
    <definedName name="quin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4" l="1"/>
  <c r="J119" i="14" l="1"/>
  <c r="K119" i="14" s="1"/>
  <c r="L119" i="14" s="1"/>
  <c r="J118" i="14"/>
  <c r="K118" i="14" s="1"/>
  <c r="L118" i="14" s="1"/>
  <c r="J117" i="14"/>
  <c r="J116" i="14"/>
  <c r="K116" i="14" s="1"/>
  <c r="L116" i="14" s="1"/>
  <c r="J115" i="14"/>
  <c r="K115" i="14" s="1"/>
  <c r="L115" i="14" s="1"/>
  <c r="J114" i="14"/>
  <c r="K114" i="14" s="1"/>
  <c r="L114" i="14" s="1"/>
  <c r="J113" i="14"/>
  <c r="K113" i="14" s="1"/>
  <c r="L113" i="14" s="1"/>
  <c r="J112" i="14"/>
  <c r="K112" i="14" s="1"/>
  <c r="L112" i="14" s="1"/>
  <c r="J111" i="14"/>
  <c r="J110" i="14"/>
  <c r="K110" i="14" s="1"/>
  <c r="L110" i="14" s="1"/>
  <c r="J109" i="14"/>
  <c r="K109" i="14" s="1"/>
  <c r="L109" i="14" s="1"/>
  <c r="J108" i="14"/>
  <c r="J107" i="14"/>
  <c r="K107" i="14" s="1"/>
  <c r="L107" i="14" s="1"/>
  <c r="J106" i="14"/>
  <c r="K106" i="14" s="1"/>
  <c r="L106" i="14" s="1"/>
  <c r="J105" i="14"/>
  <c r="K105" i="14" s="1"/>
  <c r="L105" i="14" s="1"/>
  <c r="J104" i="14"/>
  <c r="K104" i="14" s="1"/>
  <c r="L104" i="14" s="1"/>
  <c r="J103" i="14"/>
  <c r="K103" i="14" s="1"/>
  <c r="L103" i="14" s="1"/>
  <c r="J102" i="14"/>
  <c r="K102" i="14" s="1"/>
  <c r="L102" i="14" s="1"/>
  <c r="J101" i="14"/>
  <c r="K101" i="14" s="1"/>
  <c r="L101" i="14" s="1"/>
  <c r="J100" i="14"/>
  <c r="K100" i="14" s="1"/>
  <c r="L100" i="14" s="1"/>
  <c r="J99" i="14"/>
  <c r="J98" i="14"/>
  <c r="J97" i="14"/>
  <c r="J96" i="14"/>
  <c r="K96" i="14" s="1"/>
  <c r="L96" i="14" s="1"/>
  <c r="J95" i="14"/>
  <c r="K95" i="14" s="1"/>
  <c r="J94" i="14"/>
  <c r="K94" i="14" s="1"/>
  <c r="J93" i="14"/>
  <c r="K93" i="14" s="1"/>
  <c r="L93" i="14" s="1"/>
  <c r="J92" i="14"/>
  <c r="K92" i="14" s="1"/>
  <c r="L92" i="14" s="1"/>
  <c r="J91" i="14"/>
  <c r="K91" i="14" s="1"/>
  <c r="L91" i="14" s="1"/>
  <c r="J90" i="14"/>
  <c r="K90" i="14" s="1"/>
  <c r="L90" i="14" s="1"/>
  <c r="J89" i="14"/>
  <c r="J88" i="14"/>
  <c r="J87" i="14"/>
  <c r="K87" i="14" s="1"/>
  <c r="L87" i="14" s="1"/>
  <c r="J86" i="14"/>
  <c r="K86" i="14" s="1"/>
  <c r="L86" i="14" s="1"/>
  <c r="J85" i="14"/>
  <c r="K85" i="14" s="1"/>
  <c r="L85" i="14" s="1"/>
  <c r="J84" i="14"/>
  <c r="K84" i="14" s="1"/>
  <c r="L84" i="14" s="1"/>
  <c r="J83" i="14"/>
  <c r="K83" i="14" s="1"/>
  <c r="L83" i="14" s="1"/>
  <c r="J82" i="14"/>
  <c r="K82" i="14" s="1"/>
  <c r="L82" i="14" s="1"/>
  <c r="J81" i="14"/>
  <c r="K81" i="14" s="1"/>
  <c r="L81" i="14" s="1"/>
  <c r="J80" i="14"/>
  <c r="K80" i="14" s="1"/>
  <c r="L80" i="14" s="1"/>
  <c r="J79" i="14"/>
  <c r="K79" i="14" s="1"/>
  <c r="L79" i="14" s="1"/>
  <c r="J78" i="14"/>
  <c r="K78" i="14" s="1"/>
  <c r="L78" i="14" s="1"/>
  <c r="J77" i="14"/>
  <c r="K77" i="14" s="1"/>
  <c r="L77" i="14" s="1"/>
  <c r="J76" i="14"/>
  <c r="K76" i="14" s="1"/>
  <c r="L76" i="14" s="1"/>
  <c r="J75" i="14"/>
  <c r="K75" i="14" s="1"/>
  <c r="L75" i="14" s="1"/>
  <c r="J74" i="14"/>
  <c r="K74" i="14" s="1"/>
  <c r="L74" i="14" s="1"/>
  <c r="J73" i="14"/>
  <c r="K73" i="14" s="1"/>
  <c r="L73" i="14" s="1"/>
  <c r="J72" i="14"/>
  <c r="K72" i="14" s="1"/>
  <c r="L72" i="14" s="1"/>
  <c r="J71" i="14"/>
  <c r="K71" i="14" s="1"/>
  <c r="L71" i="14" s="1"/>
  <c r="J70" i="14"/>
  <c r="K70" i="14" s="1"/>
  <c r="L70" i="14" s="1"/>
  <c r="J69" i="14"/>
  <c r="K69" i="14" s="1"/>
  <c r="L69" i="14" s="1"/>
  <c r="J68" i="14"/>
  <c r="K68" i="14" s="1"/>
  <c r="L68" i="14" s="1"/>
  <c r="J67" i="14"/>
  <c r="K67" i="14" s="1"/>
  <c r="L67" i="14" s="1"/>
  <c r="J66" i="14"/>
  <c r="K66" i="14" s="1"/>
  <c r="L66" i="14" s="1"/>
  <c r="J65" i="14"/>
  <c r="K65" i="14" s="1"/>
  <c r="L65" i="14" s="1"/>
  <c r="J64" i="14"/>
  <c r="K64" i="14" s="1"/>
  <c r="L64" i="14" s="1"/>
  <c r="J63" i="14"/>
  <c r="K63" i="14" s="1"/>
  <c r="L63" i="14" s="1"/>
  <c r="J62" i="14"/>
  <c r="K62" i="14" s="1"/>
  <c r="L62" i="14" s="1"/>
  <c r="J61" i="14"/>
  <c r="K61" i="14" s="1"/>
  <c r="L61" i="14" s="1"/>
  <c r="J60" i="14"/>
  <c r="K60" i="14" s="1"/>
  <c r="L60" i="14" s="1"/>
  <c r="J59" i="14"/>
  <c r="K59" i="14" s="1"/>
  <c r="L59" i="14" s="1"/>
  <c r="J58" i="14"/>
  <c r="K58" i="14" s="1"/>
  <c r="L58" i="14" s="1"/>
  <c r="J57" i="14"/>
  <c r="K57" i="14" s="1"/>
  <c r="L57" i="14" s="1"/>
  <c r="J56" i="14"/>
  <c r="K56" i="14" s="1"/>
  <c r="L56" i="14" s="1"/>
  <c r="J55" i="14"/>
  <c r="K55" i="14" s="1"/>
  <c r="L55" i="14" s="1"/>
  <c r="J54" i="14"/>
  <c r="K54" i="14" s="1"/>
  <c r="L54" i="14" s="1"/>
  <c r="J53" i="14"/>
  <c r="K53" i="14" s="1"/>
  <c r="L53" i="14" s="1"/>
  <c r="J52" i="14"/>
  <c r="K52" i="14" s="1"/>
  <c r="L52" i="14" s="1"/>
  <c r="J51" i="14"/>
  <c r="K51" i="14" s="1"/>
  <c r="L51" i="14" s="1"/>
  <c r="J50" i="14"/>
  <c r="K50" i="14" s="1"/>
  <c r="L50" i="14" s="1"/>
  <c r="J49" i="14"/>
  <c r="K49" i="14" s="1"/>
  <c r="L49" i="14" s="1"/>
  <c r="J48" i="14"/>
  <c r="K48" i="14" s="1"/>
  <c r="L48" i="14" s="1"/>
  <c r="J47" i="14"/>
  <c r="K47" i="14" s="1"/>
  <c r="L47" i="14" s="1"/>
  <c r="J46" i="14"/>
  <c r="K46" i="14" s="1"/>
  <c r="L46" i="14" s="1"/>
  <c r="J45" i="14"/>
  <c r="K45" i="14" s="1"/>
  <c r="L45" i="14" s="1"/>
  <c r="J44" i="14"/>
  <c r="K44" i="14" s="1"/>
  <c r="L44" i="14" s="1"/>
  <c r="J43" i="14"/>
  <c r="K43" i="14" s="1"/>
  <c r="L43" i="14" s="1"/>
  <c r="J42" i="14"/>
  <c r="K42" i="14" s="1"/>
  <c r="L42" i="14" s="1"/>
  <c r="J41" i="14"/>
  <c r="K41" i="14" s="1"/>
  <c r="L41" i="14" s="1"/>
  <c r="J40" i="14"/>
  <c r="K40" i="14" s="1"/>
  <c r="L40" i="14" s="1"/>
  <c r="J39" i="14"/>
  <c r="K39" i="14" s="1"/>
  <c r="L39" i="14" s="1"/>
  <c r="J38" i="14"/>
  <c r="K38" i="14" s="1"/>
  <c r="L38" i="14" s="1"/>
  <c r="J37" i="14"/>
  <c r="K37" i="14" s="1"/>
  <c r="L37" i="14" s="1"/>
  <c r="J36" i="14"/>
  <c r="K36" i="14" s="1"/>
  <c r="L36" i="14" s="1"/>
  <c r="J35" i="14"/>
  <c r="K35" i="14" s="1"/>
  <c r="L35" i="14" s="1"/>
  <c r="J34" i="14"/>
  <c r="K34" i="14" s="1"/>
  <c r="L34" i="14" s="1"/>
  <c r="J33" i="14"/>
  <c r="K33" i="14" s="1"/>
  <c r="L33" i="14" s="1"/>
  <c r="J32" i="14"/>
  <c r="K32" i="14" s="1"/>
  <c r="L32" i="14" s="1"/>
  <c r="J31" i="14"/>
  <c r="K31" i="14" s="1"/>
  <c r="L31" i="14" s="1"/>
  <c r="J30" i="14"/>
  <c r="K30" i="14" s="1"/>
  <c r="L30" i="14" s="1"/>
  <c r="J29" i="14"/>
  <c r="K29" i="14" s="1"/>
  <c r="L29" i="14" s="1"/>
  <c r="J28" i="14"/>
  <c r="K28" i="14" s="1"/>
  <c r="L28" i="14" s="1"/>
  <c r="J27" i="14"/>
  <c r="K27" i="14" s="1"/>
  <c r="L27" i="14" s="1"/>
  <c r="J26" i="14"/>
  <c r="K26" i="14" s="1"/>
  <c r="L26" i="14" s="1"/>
  <c r="J25" i="14"/>
  <c r="K25" i="14" s="1"/>
  <c r="L25" i="14" s="1"/>
  <c r="J24" i="14"/>
  <c r="K24" i="14" s="1"/>
  <c r="L24" i="14" s="1"/>
  <c r="J23" i="14"/>
  <c r="K23" i="14" s="1"/>
  <c r="L23" i="14" s="1"/>
  <c r="J22" i="14"/>
  <c r="K22" i="14" s="1"/>
  <c r="L22" i="14" s="1"/>
  <c r="J21" i="14"/>
  <c r="K21" i="14" s="1"/>
  <c r="L21" i="14" s="1"/>
  <c r="J20" i="14"/>
  <c r="K20" i="14" s="1"/>
  <c r="L20" i="14" s="1"/>
  <c r="J19" i="14"/>
  <c r="K19" i="14" s="1"/>
  <c r="L19" i="14" s="1"/>
  <c r="J18" i="14"/>
  <c r="K18" i="14" s="1"/>
  <c r="L18" i="14" s="1"/>
  <c r="J17" i="14"/>
  <c r="G17" i="14"/>
  <c r="G16" i="14"/>
  <c r="J15" i="14"/>
  <c r="G15" i="14"/>
  <c r="J14" i="14"/>
  <c r="G14" i="14"/>
  <c r="K14" i="14" s="1"/>
  <c r="L14" i="14" s="1"/>
  <c r="J13" i="14"/>
  <c r="K13" i="14" s="1"/>
  <c r="L13" i="14" s="1"/>
  <c r="J12" i="14"/>
  <c r="K12" i="14" s="1"/>
  <c r="L12" i="14" s="1"/>
  <c r="J11" i="14"/>
  <c r="K11" i="14" s="1"/>
  <c r="L11" i="14" s="1"/>
  <c r="J10" i="14"/>
  <c r="K10" i="14" s="1"/>
  <c r="L10" i="14" s="1"/>
  <c r="J9" i="14"/>
  <c r="K9" i="14" s="1"/>
  <c r="L9" i="14" s="1"/>
  <c r="J8" i="14"/>
  <c r="K8" i="14" s="1"/>
  <c r="L8" i="14" s="1"/>
  <c r="J7" i="14"/>
  <c r="K7" i="14" s="1"/>
  <c r="L7" i="14" s="1"/>
  <c r="J6" i="14"/>
  <c r="K6" i="14" s="1"/>
  <c r="L6" i="14" s="1"/>
  <c r="J5" i="14"/>
  <c r="K5" i="14" s="1"/>
  <c r="L5" i="14" s="1"/>
  <c r="J4" i="14"/>
  <c r="K4" i="14" s="1"/>
  <c r="L4" i="14" s="1"/>
  <c r="J3" i="14"/>
  <c r="K3" i="14" s="1"/>
  <c r="L3" i="14" s="1"/>
  <c r="J2" i="14"/>
  <c r="K2" i="14" s="1"/>
  <c r="L2" i="14" s="1"/>
  <c r="K17" i="14" l="1"/>
  <c r="L17" i="14" s="1"/>
  <c r="K88" i="14"/>
  <c r="L88" i="14" s="1"/>
  <c r="L95" i="14"/>
  <c r="K97" i="14"/>
  <c r="L97" i="14" s="1"/>
  <c r="K108" i="14"/>
  <c r="L108" i="14" s="1"/>
  <c r="K89" i="14"/>
  <c r="L89" i="14" s="1"/>
  <c r="K16" i="14"/>
  <c r="L16" i="14" s="1"/>
  <c r="L94" i="14"/>
  <c r="K99" i="14"/>
  <c r="L99" i="14" s="1"/>
  <c r="K111" i="14"/>
  <c r="L111" i="14" s="1"/>
  <c r="K117" i="14"/>
  <c r="L117" i="14" s="1"/>
  <c r="K15" i="14"/>
  <c r="L15" i="14" s="1"/>
  <c r="K98" i="14"/>
  <c r="L98" i="14" s="1"/>
</calcChain>
</file>

<file path=xl/sharedStrings.xml><?xml version="1.0" encoding="utf-8"?>
<sst xmlns="http://schemas.openxmlformats.org/spreadsheetml/2006/main" count="782" uniqueCount="220">
  <si>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</si>
  <si>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</si>
  <si>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</si>
  <si>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</si>
  <si>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</si>
  <si>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</si>
  <si>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</si>
  <si>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EDAD</t>
  </si>
  <si>
    <t>SEXO</t>
  </si>
  <si>
    <t>COSTO NIÑO MES</t>
  </si>
  <si>
    <t xml:space="preserve">MONTO ANUAL </t>
  </si>
  <si>
    <t>MONTO PERIODO A LICITAR</t>
  </si>
  <si>
    <t>PERIODO A LICITAR (AÑOS)</t>
  </si>
  <si>
    <t xml:space="preserve">P - PROGRAMAS </t>
  </si>
  <si>
    <t>PDC</t>
  </si>
  <si>
    <t>ANTOFAGASTA</t>
  </si>
  <si>
    <t>PROVINCIA DE ANTOFAGASTA</t>
  </si>
  <si>
    <t>0 hasta los 17 años, 11 meses y 29 días</t>
  </si>
  <si>
    <t>A</t>
  </si>
  <si>
    <t>PPF</t>
  </si>
  <si>
    <t>SAN PEDRO DE ATACAMA</t>
  </si>
  <si>
    <t>PIE*</t>
  </si>
  <si>
    <t>CALAMA</t>
  </si>
  <si>
    <t>P - PROGRAMAS</t>
  </si>
  <si>
    <t>PRM</t>
  </si>
  <si>
    <t>ANTOFAGASTA, MEJILLONES Y TALTAL</t>
  </si>
  <si>
    <t>ANTOFAGASTA Y TOCOPILLA</t>
  </si>
  <si>
    <t>PROVINCIA DE LOA</t>
  </si>
  <si>
    <t>FAE</t>
  </si>
  <si>
    <t>COPIAPÓ</t>
  </si>
  <si>
    <t>PROVINCIA DE COPIAPO Y PROVINCIA DE CHAÑARAL</t>
  </si>
  <si>
    <t>PRO</t>
  </si>
  <si>
    <t>PUNITAQUI</t>
  </si>
  <si>
    <t>COMUNA DE PUNITAQUI/ RÍO HURTADO</t>
  </si>
  <si>
    <t>OVALLE</t>
  </si>
  <si>
    <t>COMUNA DE OVALLE</t>
  </si>
  <si>
    <t>MONTE PATRIA</t>
  </si>
  <si>
    <t xml:space="preserve"> MONTE PATRIA-COMBARBALÁ</t>
  </si>
  <si>
    <t>LA SERENA</t>
  </si>
  <si>
    <t>PROVINCIA ELQUI</t>
  </si>
  <si>
    <t>COQUIMBO</t>
  </si>
  <si>
    <t xml:space="preserve">PROVINCIA DE LIMARÍ </t>
  </si>
  <si>
    <t>ILLAPEL</t>
  </si>
  <si>
    <t>PROVINCIA  CHOAPA</t>
  </si>
  <si>
    <t>VALPARAÍSO</t>
  </si>
  <si>
    <t xml:space="preserve">COMUNA VALPARAÍSO </t>
  </si>
  <si>
    <t>10 a 17 años, 11 meses, y 29 días.</t>
  </si>
  <si>
    <t xml:space="preserve">O - OPD </t>
  </si>
  <si>
    <t>OPD</t>
  </si>
  <si>
    <t>LIMACHE</t>
  </si>
  <si>
    <t>COMUNA DE LIMACHE</t>
  </si>
  <si>
    <t>PPF*</t>
  </si>
  <si>
    <t>SECTR RODELILLO Y SECTORES ALEDAÑOS</t>
  </si>
  <si>
    <t>LOS ANDES</t>
  </si>
  <si>
    <t>PROVINCIA LOS ANDES</t>
  </si>
  <si>
    <t>SAN FELIPE</t>
  </si>
  <si>
    <t>COMUNA SAN FELIPE, COMUNA LLAY LLAY                COMUNA CATEMU Y COMUNA PANQUEHUE</t>
  </si>
  <si>
    <t>COMUNA VALPARAÍSO Y COMUNA CASABLANCA</t>
  </si>
  <si>
    <t>COMUNA VALPARAISO</t>
  </si>
  <si>
    <t>QUILPUÉ</t>
  </si>
  <si>
    <t xml:space="preserve">COMUNA QUILPUÉ </t>
  </si>
  <si>
    <t>COMUNA LIMACHE-OLMUE</t>
  </si>
  <si>
    <t>COMUNA LIMACHE</t>
  </si>
  <si>
    <t>VIÑA DEL MAR</t>
  </si>
  <si>
    <t>COMUNA VIÑA DEL MAR</t>
  </si>
  <si>
    <t>QUINTERO</t>
  </si>
  <si>
    <t xml:space="preserve">COMUNA QUINTERO Y PUCHUNCAVI </t>
  </si>
  <si>
    <t>CALERA</t>
  </si>
  <si>
    <t xml:space="preserve">COMUNA LA CALERA </t>
  </si>
  <si>
    <t>SAN ANTONIO</t>
  </si>
  <si>
    <t>COMUNA SAN ANTONIO</t>
  </si>
  <si>
    <t>COMUNA VIÑA DEL MAR / CON CON</t>
  </si>
  <si>
    <t>CARTAGENA</t>
  </si>
  <si>
    <t>COMUNA DE CARTAGENA</t>
  </si>
  <si>
    <t>LA LIGUA</t>
  </si>
  <si>
    <t>COMUNA DE LA LIGUA</t>
  </si>
  <si>
    <t>PETORCA</t>
  </si>
  <si>
    <t>COMUNA DE PETORCA</t>
  </si>
  <si>
    <t>CABILDO</t>
  </si>
  <si>
    <t>COMUNA DE CABILDO</t>
  </si>
  <si>
    <t>CASABLANCA</t>
  </si>
  <si>
    <t>COMUNA CASABLANCA</t>
  </si>
  <si>
    <t>PUCHUNCAVÍ</t>
  </si>
  <si>
    <t>COMUNA PUCHUNCAVI</t>
  </si>
  <si>
    <t>ZAPALLAR</t>
  </si>
  <si>
    <t>COMUNA ZAPALLAR</t>
  </si>
  <si>
    <t>CONCÓN</t>
  </si>
  <si>
    <t>COMUNA CON CON</t>
  </si>
  <si>
    <t>EL QUISCO</t>
  </si>
  <si>
    <t>COMUNA EL QUISCO</t>
  </si>
  <si>
    <t>SANTA MARÍA</t>
  </si>
  <si>
    <t xml:space="preserve">COMUNA SANTA MARÍA </t>
  </si>
  <si>
    <t>COMUNA DE VIÑA DEL MAR</t>
  </si>
  <si>
    <t>ISLA DE PASCUA</t>
  </si>
  <si>
    <t>COMUNA ISLA DE PASCUA</t>
  </si>
  <si>
    <t xml:space="preserve">PRM </t>
  </si>
  <si>
    <t>PROVINCIA DE SAN ANTONIO</t>
  </si>
  <si>
    <t xml:space="preserve">FAE </t>
  </si>
  <si>
    <t>PROVINCIA DE LOS ANDES</t>
  </si>
  <si>
    <t>PAD</t>
  </si>
  <si>
    <t>TALCA</t>
  </si>
  <si>
    <t xml:space="preserve">REGIONAL </t>
  </si>
  <si>
    <t>CUREPTO</t>
  </si>
  <si>
    <t>MOLINA</t>
  </si>
  <si>
    <t xml:space="preserve">MOLINA </t>
  </si>
  <si>
    <t>LINARES</t>
  </si>
  <si>
    <t xml:space="preserve">LINARES </t>
  </si>
  <si>
    <t>PIE</t>
  </si>
  <si>
    <t>SAN CLEMENTE</t>
  </si>
  <si>
    <t xml:space="preserve">SAN CLEMENTE- MAULE </t>
  </si>
  <si>
    <t xml:space="preserve">TALCA-CUREPTO-PELARCO-PENCAHUE -RIO CLARO-SAN RAFAEL </t>
  </si>
  <si>
    <t>PAS</t>
  </si>
  <si>
    <t>OPD*</t>
  </si>
  <si>
    <t>SAN JAVIER</t>
  </si>
  <si>
    <t>SANTA BÁRBARA</t>
  </si>
  <si>
    <t>SANTA BARBARA</t>
  </si>
  <si>
    <t>TIRÚA</t>
  </si>
  <si>
    <t>TIRUA</t>
  </si>
  <si>
    <t>LEBU</t>
  </si>
  <si>
    <t>LOS ÁLAMOS</t>
  </si>
  <si>
    <t>LOS ALAMOS</t>
  </si>
  <si>
    <t>RENAICO</t>
  </si>
  <si>
    <t>ANGOL</t>
  </si>
  <si>
    <t>NUEVA IMPERIAL</t>
  </si>
  <si>
    <t xml:space="preserve">IMPERIAL - CARAHUE - SAAVEDRA - CHOL CHOL - </t>
  </si>
  <si>
    <t>TEMUCO</t>
  </si>
  <si>
    <t>PADRE LAS CASAS - TEMUCO - FREIRE - CUNCO- MELIPEUCO</t>
  </si>
  <si>
    <t>LAUTARO</t>
  </si>
  <si>
    <t>LAUTARO -PERQUENCO-GALVARINO-VILCUN</t>
  </si>
  <si>
    <t>PITRUFQUÉN</t>
  </si>
  <si>
    <t>GORBEA PITRUFQUEN FREIRE  TEODORO SCHMIDT  TOLTEN</t>
  </si>
  <si>
    <t>TEMUCO - PADRE LAS CASAS- FREIRE -CUNCO - MELIPEUCO</t>
  </si>
  <si>
    <t>PUERTO VARAS</t>
  </si>
  <si>
    <t>PROVINCIA DE LLANQUIHUE</t>
  </si>
  <si>
    <t>PEC</t>
  </si>
  <si>
    <t>PUERTO MONTT</t>
  </si>
  <si>
    <t>REGIONAL</t>
  </si>
  <si>
    <t>NATALES</t>
  </si>
  <si>
    <t>PROVINCIAL</t>
  </si>
  <si>
    <t>0-18 años preferentemente            0 -13 años</t>
  </si>
  <si>
    <t>CERRO NAVIA</t>
  </si>
  <si>
    <t>RENCA</t>
  </si>
  <si>
    <t>SAN JOAQUÍN</t>
  </si>
  <si>
    <t>SAN JOAQUIN</t>
  </si>
  <si>
    <t>BULNES</t>
  </si>
  <si>
    <t>BULNES, QUILLON Y SAN IGNACIO</t>
  </si>
  <si>
    <t>D -DIAGNÓSTICO</t>
  </si>
  <si>
    <t>DAM PN
(Trabajador/a Social)</t>
  </si>
  <si>
    <t xml:space="preserve"> PROVINCIA ISLA DE PASCUA</t>
  </si>
  <si>
    <t>DAM PN
(Psicologo/a)</t>
  </si>
  <si>
    <t>DAM</t>
  </si>
  <si>
    <t xml:space="preserve">PROVINCIA SAN FELIPE     PROVINCIA LOS ANDES  </t>
  </si>
  <si>
    <t>SAN FERNANDO</t>
  </si>
  <si>
    <t>NANCAGUA, PLACILLA, CHIMBARONGO, SAN FERNANDO.</t>
  </si>
  <si>
    <t>TALAGANTE</t>
  </si>
  <si>
    <t>PROVINCIA DE TALAGANTE</t>
  </si>
  <si>
    <t>Mejillones</t>
  </si>
  <si>
    <t>MEJILLONES</t>
  </si>
  <si>
    <t>Combarbalá</t>
  </si>
  <si>
    <t>COMUNA DE COMBARBALÁ</t>
  </si>
  <si>
    <t xml:space="preserve"> PROVINCIA ISLA RAPA NUI</t>
  </si>
  <si>
    <t>OLMUÉ</t>
  </si>
  <si>
    <t>COMUNA DE OLMUÉ</t>
  </si>
  <si>
    <t>RÍO IBÁÑEZ</t>
  </si>
  <si>
    <t xml:space="preserve">COMUNA RÍO IBÁÑEZ </t>
  </si>
  <si>
    <t>COCHRANE</t>
  </si>
  <si>
    <t xml:space="preserve">COMUNAS  COCHRANE, TORTEL Y VILLA O"HIGGINS </t>
  </si>
  <si>
    <t>PAINE</t>
  </si>
  <si>
    <t>LA REINA</t>
  </si>
  <si>
    <t>LO ESPEJO</t>
  </si>
  <si>
    <t>SAN PEDRO</t>
  </si>
  <si>
    <t>LO PRADO</t>
  </si>
  <si>
    <t>MACUL</t>
  </si>
  <si>
    <t>PUENTE ALTO</t>
  </si>
  <si>
    <t>FUTRONO</t>
  </si>
  <si>
    <t>TOCOPILLA</t>
  </si>
  <si>
    <t>ALTO DEL CARMEN</t>
  </si>
  <si>
    <t>TIERRA AMARILLA</t>
  </si>
  <si>
    <t>COMUNAL</t>
  </si>
  <si>
    <t>COPIAPO</t>
  </si>
  <si>
    <t>COMUNA SAN FELIPE</t>
  </si>
  <si>
    <t>HUALPÉN</t>
  </si>
  <si>
    <t>HUALPEN</t>
  </si>
  <si>
    <t>CALBUCO</t>
  </si>
  <si>
    <t>COMUNA DE CALBUCO</t>
  </si>
  <si>
    <t>CASTRO</t>
  </si>
  <si>
    <t>COMUNA DE CASTRO Y CHONCHI</t>
  </si>
  <si>
    <t>PIRQUE</t>
  </si>
  <si>
    <t>SAN RAMÓN</t>
  </si>
  <si>
    <t>SAN RAMÓN - LA GRANJA - PEDRO AGUIRRE CERDA</t>
  </si>
  <si>
    <t>* Programa 24 Horas</t>
  </si>
  <si>
    <t>Cod Region</t>
  </si>
  <si>
    <t>Cod Proyecto</t>
  </si>
  <si>
    <t>NombreProyecto</t>
  </si>
  <si>
    <t>DesTematica</t>
  </si>
  <si>
    <t>Modelo</t>
  </si>
  <si>
    <t>Mod</t>
  </si>
  <si>
    <t>NroPlazas</t>
  </si>
  <si>
    <t>DesDepartamento</t>
  </si>
  <si>
    <t>InicioProyecto</t>
  </si>
  <si>
    <t>PRIMER DÍA DE NO PAGO DE SUBVENCIÓN</t>
  </si>
  <si>
    <t>TIPO VIGENCIA</t>
  </si>
  <si>
    <t>PRM - BAHIA CKARI</t>
  </si>
  <si>
    <t>PRM - PROGRAMA ESPECIALIZADO EN MALTRATO</t>
  </si>
  <si>
    <t>PROTECCIÓN DE DERECHOS</t>
  </si>
  <si>
    <t>URGENCIA</t>
  </si>
  <si>
    <t>INCORPORADO</t>
  </si>
  <si>
    <t>PRM - PROGRAMA EN MALTRATO Y ABUSO SEXUAL AYLLU</t>
  </si>
  <si>
    <t>PRM - CIUDAD DEL NIÑO CALAMA</t>
  </si>
  <si>
    <t>PPF - YIRA</t>
  </si>
  <si>
    <t>PPF - PROGRAMA DE PREVENCIÓN FOCALIZADA</t>
  </si>
  <si>
    <t>reconvertido en nuevas plazas</t>
  </si>
  <si>
    <t>PIE - CIUDAD DEL NINO VALPARAISO</t>
  </si>
  <si>
    <t>PIE - PROGRAMA DE INTERVENCIÓN ESPECIALIZADA</t>
  </si>
  <si>
    <t>readjudicado por Recurso de reposición</t>
  </si>
  <si>
    <t>PPF - SAN JOAQUIN</t>
  </si>
  <si>
    <t>PIE - PUENTE ALTO ORIENTE SOCIAL CREATIVA</t>
  </si>
  <si>
    <t>PIE - PROGRAMA DE INTERVENCION ESPECIALIZADA (24 H)</t>
  </si>
  <si>
    <t>PRÓRROGA</t>
  </si>
  <si>
    <t>PRIMER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</si>
</sst>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_ * #,##0_ ;_ * \-#,##0_ ;_ * &quot;-&quot;_ ;_ @_ "/>
    <numFmt numFmtId="166" formatCode="d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5" fontId="2" fillId="0" borderId="1" xfId="1" applyFont="1" applyFill="1" applyBorder="1" applyAlignment="1">
      <alignment wrapText="1"/>
    </xf>
    <xf numFmtId="166" fontId="2" fillId="0" borderId="1" xfId="0" applyNumberFormat="1" applyFont="1" applyBorder="1" applyAlignment="1">
      <alignment wrapText="1"/>
    </xf>
    <xf numFmtId="0" fontId="0" fillId="3" borderId="1" xfId="0" applyFill="1" applyBorder="1"/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164" fontId="3" fillId="0" borderId="1" xfId="2" applyFont="1" applyFill="1" applyBorder="1" applyAlignment="1">
      <alignment horizontal="right" vertical="center"/>
    </xf>
    <xf numFmtId="164" fontId="3" fillId="0" borderId="1" xfId="2" applyFont="1" applyFill="1" applyBorder="1" applyAlignment="1">
      <alignment horizontal="right" vertical="center" wrapText="1"/>
    </xf>
    <xf numFmtId="164" fontId="0" fillId="0" borderId="0" xfId="2" applyFont="1" applyFill="1" applyAlignment="1">
      <alignment horizontal="right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4" fontId="4" fillId="2" borderId="4" xfId="2" applyFont="1" applyFill="1" applyBorder="1" applyAlignment="1">
      <alignment horizontal="center" vertical="center" wrapText="1"/>
    </xf>
    <xf numFmtId="164" fontId="0" fillId="0" borderId="0" xfId="2" applyFont="1"/>
    <xf numFmtId="164" fontId="0" fillId="0" borderId="0" xfId="2" applyFont="1" applyFill="1" applyAlignment="1">
      <alignment horizontal="right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81CF68AF/Plantilla%20atenciones%20a%20Noviembre2019%20-%20Vigentes%20Presentes%20Ausentes90di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782A6222/Plantilla%20atenciones%20a%20Noviembre2019%20-%20Vigentes%20Presentes%20Ausentes90d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personal/alejandro_corder_sename_cl/Documents/UNIDAD%20DE%20PLANIFICACION/2021/QUINTO%20CONCURSO%20AMBULATORIOS/Anexo%20N&#176;1%20Ambulatorios%20Quinto%20concurso%20modific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eus/var/folders/h0/ys_7fzx13dv5jqyp2nxzjmhw0000gn/T/com.microsoft.Outlook/Outlook%20Temp/5&#176;%20ANEXO%201%20-%20AMBULATORIOS%20V%20REGI&#211;N%20-%20versi&#243;n%20final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h0/ys_7fzx13dv5jqyp2nxzjmhw0000gn/T/com.microsoft.Outlook/Outlook%20Temp/5&#176;%20ANEXO%201%20-%20AMBULATORIOS%20V%20REGI&#211;N%20-%20versi&#243;n%20fin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1911"/>
      <sheetName val="Hoja2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191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A1 L1"/>
      <sheetName val="A1 L2"/>
      <sheetName val="códigos bajados"/>
      <sheetName val="oferta"/>
      <sheetName val="PRI"/>
      <sheetName val="DAM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por línea"/>
      <sheetName val="anexo completo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por línea"/>
      <sheetName val="anexo completo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122"/>
  <sheetViews>
    <sheetView tabSelected="1" zoomScale="136" zoomScaleNormal="80" zoomScaleSheetLayoutView="80" workbookViewId="0">
      <pane ySplit="1" topLeftCell="A111" activePane="bottomLeft" state="frozen"/>
      <selection pane="bottomLeft" activeCell="A116" sqref="A116:XFD116"/>
    </sheetView>
  </sheetViews>
  <sheetFormatPr defaultColWidth="11.42578125" defaultRowHeight="15"/>
  <cols>
    <col min="1" max="1" width="10.7109375" style="12" customWidth="1"/>
    <col min="2" max="2" width="10.85546875" style="12"/>
    <col min="3" max="3" width="18.42578125" style="25" customWidth="1"/>
    <col min="4" max="4" width="16.7109375" style="12" customWidth="1"/>
    <col min="5" max="5" width="16.140625" style="12" customWidth="1"/>
    <col min="6" max="6" width="26.28515625" style="30" customWidth="1"/>
    <col min="7" max="7" width="11.42578125" style="12" customWidth="1"/>
    <col min="8" max="8" width="21" style="31" customWidth="1"/>
    <col min="9" max="9" width="11.42578125" style="12" customWidth="1"/>
    <col min="10" max="10" width="11.42578125" style="34" customWidth="1"/>
    <col min="11" max="11" width="20.85546875" style="29" customWidth="1"/>
    <col min="12" max="12" width="16" style="26" customWidth="1"/>
    <col min="13" max="13" width="11.42578125" style="12" customWidth="1"/>
  </cols>
  <sheetData>
    <row r="1" spans="1:13" ht="48.9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32" t="s">
        <v>10</v>
      </c>
      <c r="L1" s="2" t="s">
        <v>11</v>
      </c>
      <c r="M1" s="2" t="s">
        <v>12</v>
      </c>
    </row>
    <row r="2" spans="1:13" ht="32.1">
      <c r="A2" s="3">
        <v>2</v>
      </c>
      <c r="B2" s="3">
        <v>6952</v>
      </c>
      <c r="C2" s="22" t="s">
        <v>13</v>
      </c>
      <c r="D2" s="3" t="s">
        <v>14</v>
      </c>
      <c r="E2" s="3" t="s">
        <v>15</v>
      </c>
      <c r="F2" s="4" t="s">
        <v>16</v>
      </c>
      <c r="G2" s="3">
        <v>60</v>
      </c>
      <c r="H2" s="4" t="s">
        <v>17</v>
      </c>
      <c r="I2" s="3" t="s">
        <v>18</v>
      </c>
      <c r="J2" s="27">
        <f>((9.3*28%)+9.3)*17240</f>
        <v>205224.96000000002</v>
      </c>
      <c r="K2" s="27">
        <f t="shared" ref="K2:K29" si="0">J2*G2*12</f>
        <v>147761971.20000002</v>
      </c>
      <c r="L2" s="28">
        <f t="shared" ref="L2:L29" si="1">K2*M2</f>
        <v>221642956.80000001</v>
      </c>
      <c r="M2" s="5">
        <v>1.5</v>
      </c>
    </row>
    <row r="3" spans="1:13" ht="32.1">
      <c r="A3" s="3">
        <v>2</v>
      </c>
      <c r="B3" s="3">
        <v>6953</v>
      </c>
      <c r="C3" s="22" t="s">
        <v>13</v>
      </c>
      <c r="D3" s="3" t="s">
        <v>19</v>
      </c>
      <c r="E3" s="3" t="s">
        <v>20</v>
      </c>
      <c r="F3" s="4" t="s">
        <v>20</v>
      </c>
      <c r="G3" s="3">
        <v>80</v>
      </c>
      <c r="H3" s="4" t="s">
        <v>17</v>
      </c>
      <c r="I3" s="3" t="s">
        <v>18</v>
      </c>
      <c r="J3" s="27">
        <f>((4.5*28%)+4.5)*17240</f>
        <v>99302.399999999994</v>
      </c>
      <c r="K3" s="27">
        <f t="shared" si="0"/>
        <v>95330304</v>
      </c>
      <c r="L3" s="28">
        <f t="shared" si="1"/>
        <v>142995456</v>
      </c>
      <c r="M3" s="5">
        <v>1.5</v>
      </c>
    </row>
    <row r="4" spans="1:13" ht="32.1">
      <c r="A4" s="3">
        <v>2</v>
      </c>
      <c r="B4" s="3">
        <v>6954</v>
      </c>
      <c r="C4" s="22" t="s">
        <v>13</v>
      </c>
      <c r="D4" s="3" t="s">
        <v>21</v>
      </c>
      <c r="E4" s="3" t="s">
        <v>22</v>
      </c>
      <c r="F4" s="4" t="s">
        <v>22</v>
      </c>
      <c r="G4" s="3">
        <v>60</v>
      </c>
      <c r="H4" s="4" t="s">
        <v>17</v>
      </c>
      <c r="I4" s="3" t="s">
        <v>18</v>
      </c>
      <c r="J4" s="27">
        <f>((9.3*28%)+9.3)*17240</f>
        <v>205224.96000000002</v>
      </c>
      <c r="K4" s="27">
        <f t="shared" si="0"/>
        <v>147761971.20000002</v>
      </c>
      <c r="L4" s="28">
        <f t="shared" si="1"/>
        <v>221642956.80000001</v>
      </c>
      <c r="M4" s="5">
        <v>1.5</v>
      </c>
    </row>
    <row r="5" spans="1:13" ht="32.1">
      <c r="A5" s="4">
        <v>2</v>
      </c>
      <c r="B5" s="3">
        <v>6955</v>
      </c>
      <c r="C5" s="22" t="s">
        <v>23</v>
      </c>
      <c r="D5" s="4" t="s">
        <v>24</v>
      </c>
      <c r="E5" s="3" t="s">
        <v>15</v>
      </c>
      <c r="F5" s="4" t="s">
        <v>25</v>
      </c>
      <c r="G5" s="3">
        <v>120</v>
      </c>
      <c r="H5" s="4" t="s">
        <v>17</v>
      </c>
      <c r="I5" s="3" t="s">
        <v>18</v>
      </c>
      <c r="J5" s="27">
        <f>((9.3*28%)+9.3)*17240</f>
        <v>205224.96000000002</v>
      </c>
      <c r="K5" s="27">
        <f t="shared" si="0"/>
        <v>295523942.40000004</v>
      </c>
      <c r="L5" s="28">
        <f>K5*M5</f>
        <v>295523942.40000004</v>
      </c>
      <c r="M5" s="5">
        <v>1</v>
      </c>
    </row>
    <row r="6" spans="1:13" ht="32.1">
      <c r="A6" s="4">
        <v>2</v>
      </c>
      <c r="B6" s="3">
        <v>6956</v>
      </c>
      <c r="C6" s="22" t="s">
        <v>23</v>
      </c>
      <c r="D6" s="4" t="s">
        <v>24</v>
      </c>
      <c r="E6" s="3" t="s">
        <v>15</v>
      </c>
      <c r="F6" s="4" t="s">
        <v>26</v>
      </c>
      <c r="G6" s="3">
        <v>120</v>
      </c>
      <c r="H6" s="4" t="s">
        <v>17</v>
      </c>
      <c r="I6" s="3" t="s">
        <v>18</v>
      </c>
      <c r="J6" s="27">
        <f>((9.3*28%)+9.3)*17240</f>
        <v>205224.96000000002</v>
      </c>
      <c r="K6" s="27">
        <f t="shared" si="0"/>
        <v>295523942.40000004</v>
      </c>
      <c r="L6" s="28">
        <f t="shared" si="1"/>
        <v>295523942.40000004</v>
      </c>
      <c r="M6" s="5">
        <v>1</v>
      </c>
    </row>
    <row r="7" spans="1:13" ht="32.1">
      <c r="A7" s="4">
        <v>2</v>
      </c>
      <c r="B7" s="3">
        <v>6957</v>
      </c>
      <c r="C7" s="22" t="s">
        <v>23</v>
      </c>
      <c r="D7" s="4" t="s">
        <v>24</v>
      </c>
      <c r="E7" s="3" t="s">
        <v>22</v>
      </c>
      <c r="F7" s="4" t="s">
        <v>27</v>
      </c>
      <c r="G7" s="3">
        <v>120</v>
      </c>
      <c r="H7" s="4" t="s">
        <v>17</v>
      </c>
      <c r="I7" s="3" t="s">
        <v>18</v>
      </c>
      <c r="J7" s="27">
        <f>((9.3*28%)+9.3)*17240</f>
        <v>205224.96000000002</v>
      </c>
      <c r="K7" s="27">
        <f t="shared" si="0"/>
        <v>295523942.40000004</v>
      </c>
      <c r="L7" s="28">
        <f t="shared" si="1"/>
        <v>295523942.40000004</v>
      </c>
      <c r="M7" s="5">
        <v>1</v>
      </c>
    </row>
    <row r="8" spans="1:13" ht="32.1">
      <c r="A8" s="3">
        <v>3</v>
      </c>
      <c r="B8" s="3">
        <v>6959</v>
      </c>
      <c r="C8" s="22" t="s">
        <v>13</v>
      </c>
      <c r="D8" s="4" t="s">
        <v>28</v>
      </c>
      <c r="E8" s="3" t="s">
        <v>29</v>
      </c>
      <c r="F8" s="4" t="s">
        <v>30</v>
      </c>
      <c r="G8" s="3">
        <v>54</v>
      </c>
      <c r="H8" s="4" t="s">
        <v>17</v>
      </c>
      <c r="I8" s="3" t="s">
        <v>18</v>
      </c>
      <c r="J8" s="27">
        <f>((9*(14%+45%)+9))*17240</f>
        <v>246704.4</v>
      </c>
      <c r="K8" s="27">
        <f t="shared" si="0"/>
        <v>159864451.19999999</v>
      </c>
      <c r="L8" s="28">
        <f t="shared" si="1"/>
        <v>319728902.39999998</v>
      </c>
      <c r="M8" s="5">
        <v>2</v>
      </c>
    </row>
    <row r="9" spans="1:13" ht="32.1">
      <c r="A9" s="3">
        <v>3</v>
      </c>
      <c r="B9" s="3">
        <v>6959</v>
      </c>
      <c r="C9" s="22" t="s">
        <v>13</v>
      </c>
      <c r="D9" s="4" t="s">
        <v>31</v>
      </c>
      <c r="E9" s="3" t="s">
        <v>29</v>
      </c>
      <c r="F9" s="4" t="s">
        <v>30</v>
      </c>
      <c r="G9" s="3">
        <v>54</v>
      </c>
      <c r="H9" s="4" t="s">
        <v>17</v>
      </c>
      <c r="I9" s="3" t="s">
        <v>18</v>
      </c>
      <c r="J9" s="27">
        <f>((9.3*14%)+9.3)*17240</f>
        <v>182778.48</v>
      </c>
      <c r="K9" s="27">
        <f t="shared" si="0"/>
        <v>118440455.03999999</v>
      </c>
      <c r="L9" s="28">
        <f t="shared" si="1"/>
        <v>236880910.07999998</v>
      </c>
      <c r="M9" s="5">
        <v>2</v>
      </c>
    </row>
    <row r="10" spans="1:13" ht="32.1">
      <c r="A10" s="4">
        <v>4</v>
      </c>
      <c r="B10" s="3">
        <v>6960</v>
      </c>
      <c r="C10" s="22" t="s">
        <v>13</v>
      </c>
      <c r="D10" s="4" t="s">
        <v>24</v>
      </c>
      <c r="E10" s="4" t="s">
        <v>32</v>
      </c>
      <c r="F10" s="4" t="s">
        <v>33</v>
      </c>
      <c r="G10" s="3">
        <v>75</v>
      </c>
      <c r="H10" s="4" t="s">
        <v>17</v>
      </c>
      <c r="I10" s="3" t="s">
        <v>18</v>
      </c>
      <c r="J10" s="27">
        <f>((9.3*14%)+9.3)*17240</f>
        <v>182778.48</v>
      </c>
      <c r="K10" s="27">
        <f t="shared" si="0"/>
        <v>164500632</v>
      </c>
      <c r="L10" s="28">
        <f t="shared" si="1"/>
        <v>329001264</v>
      </c>
      <c r="M10" s="5">
        <v>2</v>
      </c>
    </row>
    <row r="11" spans="1:13" ht="32.1">
      <c r="A11" s="4">
        <v>4</v>
      </c>
      <c r="B11" s="3">
        <v>6961</v>
      </c>
      <c r="C11" s="22" t="s">
        <v>13</v>
      </c>
      <c r="D11" s="4" t="s">
        <v>24</v>
      </c>
      <c r="E11" s="4" t="s">
        <v>34</v>
      </c>
      <c r="F11" s="4" t="s">
        <v>35</v>
      </c>
      <c r="G11" s="3">
        <v>75</v>
      </c>
      <c r="H11" s="4" t="s">
        <v>17</v>
      </c>
      <c r="I11" s="3" t="s">
        <v>18</v>
      </c>
      <c r="J11" s="27">
        <f>((9.3*14%)+9.3)*17240</f>
        <v>182778.48</v>
      </c>
      <c r="K11" s="27">
        <f t="shared" si="0"/>
        <v>164500632</v>
      </c>
      <c r="L11" s="28">
        <f t="shared" si="1"/>
        <v>329001264</v>
      </c>
      <c r="M11" s="3">
        <v>2</v>
      </c>
    </row>
    <row r="12" spans="1:13" ht="32.1">
      <c r="A12" s="4">
        <v>4</v>
      </c>
      <c r="B12" s="3">
        <v>6962</v>
      </c>
      <c r="C12" s="22" t="s">
        <v>13</v>
      </c>
      <c r="D12" s="4" t="s">
        <v>24</v>
      </c>
      <c r="E12" s="4" t="s">
        <v>34</v>
      </c>
      <c r="F12" s="4" t="s">
        <v>35</v>
      </c>
      <c r="G12" s="3">
        <v>75</v>
      </c>
      <c r="H12" s="4" t="s">
        <v>17</v>
      </c>
      <c r="I12" s="3" t="s">
        <v>18</v>
      </c>
      <c r="J12" s="27">
        <f>((9.3*14%)+9.3)*17240</f>
        <v>182778.48</v>
      </c>
      <c r="K12" s="27">
        <f t="shared" si="0"/>
        <v>164500632</v>
      </c>
      <c r="L12" s="28">
        <f t="shared" si="1"/>
        <v>329001264</v>
      </c>
      <c r="M12" s="3">
        <v>2</v>
      </c>
    </row>
    <row r="13" spans="1:13" ht="32.1">
      <c r="A13" s="4">
        <v>4</v>
      </c>
      <c r="B13" s="3">
        <v>6963</v>
      </c>
      <c r="C13" s="22" t="s">
        <v>13</v>
      </c>
      <c r="D13" s="4" t="s">
        <v>24</v>
      </c>
      <c r="E13" s="4" t="s">
        <v>36</v>
      </c>
      <c r="F13" s="4" t="s">
        <v>37</v>
      </c>
      <c r="G13" s="3">
        <v>75</v>
      </c>
      <c r="H13" s="4" t="s">
        <v>17</v>
      </c>
      <c r="I13" s="3" t="s">
        <v>18</v>
      </c>
      <c r="J13" s="27">
        <f>((9.3*14%)+9.3)*17240</f>
        <v>182778.48</v>
      </c>
      <c r="K13" s="27">
        <f t="shared" si="0"/>
        <v>164500632</v>
      </c>
      <c r="L13" s="28">
        <f t="shared" si="1"/>
        <v>329001264</v>
      </c>
      <c r="M13" s="3">
        <v>2</v>
      </c>
    </row>
    <row r="14" spans="1:13" ht="32.1">
      <c r="A14" s="4">
        <v>4</v>
      </c>
      <c r="B14" s="3">
        <v>6964</v>
      </c>
      <c r="C14" s="22" t="s">
        <v>13</v>
      </c>
      <c r="D14" s="4" t="s">
        <v>28</v>
      </c>
      <c r="E14" s="3" t="s">
        <v>38</v>
      </c>
      <c r="F14" s="4" t="s">
        <v>39</v>
      </c>
      <c r="G14" s="8">
        <f>18*7</f>
        <v>126</v>
      </c>
      <c r="H14" s="4" t="s">
        <v>17</v>
      </c>
      <c r="I14" s="3" t="s">
        <v>18</v>
      </c>
      <c r="J14" s="27">
        <f>((9*(14%+45%)+9))*17240</f>
        <v>246704.4</v>
      </c>
      <c r="K14" s="27">
        <f t="shared" si="0"/>
        <v>373017052.79999995</v>
      </c>
      <c r="L14" s="28">
        <f t="shared" si="1"/>
        <v>373017052.79999995</v>
      </c>
      <c r="M14" s="3">
        <v>1</v>
      </c>
    </row>
    <row r="15" spans="1:13" ht="32.1">
      <c r="A15" s="4">
        <v>4</v>
      </c>
      <c r="B15" s="3">
        <v>6964</v>
      </c>
      <c r="C15" s="22" t="s">
        <v>13</v>
      </c>
      <c r="D15" s="4" t="s">
        <v>31</v>
      </c>
      <c r="E15" s="3" t="s">
        <v>38</v>
      </c>
      <c r="F15" s="4" t="s">
        <v>39</v>
      </c>
      <c r="G15" s="8">
        <f>18*7</f>
        <v>126</v>
      </c>
      <c r="H15" s="4" t="s">
        <v>17</v>
      </c>
      <c r="I15" s="3" t="s">
        <v>18</v>
      </c>
      <c r="J15" s="27">
        <f>((9.3*14%)+9.3)*17240</f>
        <v>182778.48</v>
      </c>
      <c r="K15" s="27">
        <f t="shared" si="0"/>
        <v>276361061.75999999</v>
      </c>
      <c r="L15" s="28">
        <f t="shared" si="1"/>
        <v>276361061.75999999</v>
      </c>
      <c r="M15" s="3">
        <v>1</v>
      </c>
    </row>
    <row r="16" spans="1:13" ht="32.1">
      <c r="A16" s="4">
        <v>4</v>
      </c>
      <c r="B16" s="3">
        <v>6965</v>
      </c>
      <c r="C16" s="22" t="s">
        <v>13</v>
      </c>
      <c r="D16" s="4" t="s">
        <v>28</v>
      </c>
      <c r="E16" s="3" t="s">
        <v>40</v>
      </c>
      <c r="F16" s="4" t="s">
        <v>39</v>
      </c>
      <c r="G16" s="8">
        <f>18*6</f>
        <v>108</v>
      </c>
      <c r="H16" s="4" t="s">
        <v>17</v>
      </c>
      <c r="I16" s="3" t="s">
        <v>18</v>
      </c>
      <c r="J16" s="27">
        <f>((9*(14%+45%)+9))*17240</f>
        <v>246704.4</v>
      </c>
      <c r="K16" s="27">
        <f t="shared" si="0"/>
        <v>319728902.39999998</v>
      </c>
      <c r="L16" s="28">
        <f t="shared" si="1"/>
        <v>319728902.39999998</v>
      </c>
      <c r="M16" s="3">
        <v>1</v>
      </c>
    </row>
    <row r="17" spans="1:13" ht="32.1">
      <c r="A17" s="4">
        <v>4</v>
      </c>
      <c r="B17" s="3">
        <v>6965</v>
      </c>
      <c r="C17" s="22" t="s">
        <v>13</v>
      </c>
      <c r="D17" s="4" t="s">
        <v>31</v>
      </c>
      <c r="E17" s="3" t="s">
        <v>40</v>
      </c>
      <c r="F17" s="4" t="s">
        <v>39</v>
      </c>
      <c r="G17" s="8">
        <f>18*6</f>
        <v>108</v>
      </c>
      <c r="H17" s="4" t="s">
        <v>17</v>
      </c>
      <c r="I17" s="3" t="s">
        <v>18</v>
      </c>
      <c r="J17" s="27">
        <f>((9.3*14%)+9.3)*17240</f>
        <v>182778.48</v>
      </c>
      <c r="K17" s="27">
        <f t="shared" si="0"/>
        <v>236880910.07999998</v>
      </c>
      <c r="L17" s="28">
        <f t="shared" si="1"/>
        <v>236880910.07999998</v>
      </c>
      <c r="M17" s="3">
        <v>1</v>
      </c>
    </row>
    <row r="18" spans="1:13" ht="32.1">
      <c r="A18" s="4">
        <v>4</v>
      </c>
      <c r="B18" s="3">
        <v>6966</v>
      </c>
      <c r="C18" s="22" t="s">
        <v>13</v>
      </c>
      <c r="D18" s="4" t="s">
        <v>28</v>
      </c>
      <c r="E18" s="3" t="s">
        <v>34</v>
      </c>
      <c r="F18" s="4" t="s">
        <v>41</v>
      </c>
      <c r="G18" s="8">
        <v>54</v>
      </c>
      <c r="H18" s="4" t="s">
        <v>17</v>
      </c>
      <c r="I18" s="3" t="s">
        <v>18</v>
      </c>
      <c r="J18" s="27">
        <f>((9*(14%+45%)+9))*17240</f>
        <v>246704.4</v>
      </c>
      <c r="K18" s="27">
        <f t="shared" si="0"/>
        <v>159864451.19999999</v>
      </c>
      <c r="L18" s="28">
        <f t="shared" si="1"/>
        <v>159864451.19999999</v>
      </c>
      <c r="M18" s="3">
        <v>1</v>
      </c>
    </row>
    <row r="19" spans="1:13" ht="32.1">
      <c r="A19" s="4">
        <v>4</v>
      </c>
      <c r="B19" s="3">
        <v>6966</v>
      </c>
      <c r="C19" s="22" t="s">
        <v>13</v>
      </c>
      <c r="D19" s="4" t="s">
        <v>31</v>
      </c>
      <c r="E19" s="3" t="s">
        <v>34</v>
      </c>
      <c r="F19" s="4" t="s">
        <v>41</v>
      </c>
      <c r="G19" s="8">
        <v>54</v>
      </c>
      <c r="H19" s="4" t="s">
        <v>17</v>
      </c>
      <c r="I19" s="3" t="s">
        <v>18</v>
      </c>
      <c r="J19" s="27">
        <f>((9.3*14%)+9.3)*17240</f>
        <v>182778.48</v>
      </c>
      <c r="K19" s="27">
        <f t="shared" si="0"/>
        <v>118440455.03999999</v>
      </c>
      <c r="L19" s="28">
        <f t="shared" si="1"/>
        <v>118440455.03999999</v>
      </c>
      <c r="M19" s="3">
        <v>1</v>
      </c>
    </row>
    <row r="20" spans="1:13" ht="32.1">
      <c r="A20" s="4">
        <v>4</v>
      </c>
      <c r="B20" s="3">
        <v>6967</v>
      </c>
      <c r="C20" s="22" t="s">
        <v>13</v>
      </c>
      <c r="D20" s="4" t="s">
        <v>28</v>
      </c>
      <c r="E20" s="3" t="s">
        <v>42</v>
      </c>
      <c r="F20" s="4" t="s">
        <v>43</v>
      </c>
      <c r="G20" s="8">
        <v>54</v>
      </c>
      <c r="H20" s="4" t="s">
        <v>17</v>
      </c>
      <c r="I20" s="3" t="s">
        <v>18</v>
      </c>
      <c r="J20" s="27">
        <f>((9*(28%+45%)+9))*17240</f>
        <v>268426.8</v>
      </c>
      <c r="K20" s="27">
        <f t="shared" si="0"/>
        <v>173940566.39999998</v>
      </c>
      <c r="L20" s="28">
        <f t="shared" si="1"/>
        <v>347881132.79999995</v>
      </c>
      <c r="M20" s="3">
        <v>2</v>
      </c>
    </row>
    <row r="21" spans="1:13" ht="32.1">
      <c r="A21" s="4">
        <v>4</v>
      </c>
      <c r="B21" s="3">
        <v>6967</v>
      </c>
      <c r="C21" s="22" t="s">
        <v>13</v>
      </c>
      <c r="D21" s="4" t="s">
        <v>31</v>
      </c>
      <c r="E21" s="3" t="s">
        <v>42</v>
      </c>
      <c r="F21" s="4" t="s">
        <v>43</v>
      </c>
      <c r="G21" s="8">
        <v>54</v>
      </c>
      <c r="H21" s="4" t="s">
        <v>17</v>
      </c>
      <c r="I21" s="3" t="s">
        <v>18</v>
      </c>
      <c r="J21" s="27">
        <f>((9.3*28%)+9.3)*17240</f>
        <v>205224.96000000002</v>
      </c>
      <c r="K21" s="27">
        <f t="shared" si="0"/>
        <v>132985774.08000001</v>
      </c>
      <c r="L21" s="28">
        <f t="shared" si="1"/>
        <v>265971548.16000003</v>
      </c>
      <c r="M21" s="3">
        <v>2</v>
      </c>
    </row>
    <row r="22" spans="1:13" ht="32.1">
      <c r="A22" s="3">
        <v>5</v>
      </c>
      <c r="B22" s="3">
        <v>6968</v>
      </c>
      <c r="C22" s="22" t="s">
        <v>13</v>
      </c>
      <c r="D22" s="3" t="s">
        <v>14</v>
      </c>
      <c r="E22" s="4" t="s">
        <v>44</v>
      </c>
      <c r="F22" s="4" t="s">
        <v>45</v>
      </c>
      <c r="G22" s="3">
        <v>60</v>
      </c>
      <c r="H22" s="4" t="s">
        <v>46</v>
      </c>
      <c r="I22" s="3" t="s">
        <v>18</v>
      </c>
      <c r="J22" s="27">
        <f>((9.3*0%)+9.3)*17240</f>
        <v>160332</v>
      </c>
      <c r="K22" s="27">
        <f t="shared" si="0"/>
        <v>115439040</v>
      </c>
      <c r="L22" s="28">
        <f t="shared" si="1"/>
        <v>173158560</v>
      </c>
      <c r="M22" s="3">
        <v>1.5</v>
      </c>
    </row>
    <row r="23" spans="1:13" ht="32.1">
      <c r="A23" s="3">
        <v>5</v>
      </c>
      <c r="B23" s="3">
        <v>6969</v>
      </c>
      <c r="C23" s="22" t="s">
        <v>47</v>
      </c>
      <c r="D23" s="3" t="s">
        <v>48</v>
      </c>
      <c r="E23" s="3" t="s">
        <v>49</v>
      </c>
      <c r="F23" s="4" t="s">
        <v>50</v>
      </c>
      <c r="G23" s="3">
        <v>2300</v>
      </c>
      <c r="H23" s="4" t="s">
        <v>17</v>
      </c>
      <c r="I23" s="3" t="s">
        <v>18</v>
      </c>
      <c r="J23" s="27">
        <f>((0.083*0%)+0.083)*17240</f>
        <v>1430.92</v>
      </c>
      <c r="K23" s="27">
        <f t="shared" si="0"/>
        <v>39493392</v>
      </c>
      <c r="L23" s="28">
        <f t="shared" si="1"/>
        <v>59240088</v>
      </c>
      <c r="M23" s="3">
        <v>1.5</v>
      </c>
    </row>
    <row r="24" spans="1:13" ht="32.1">
      <c r="A24" s="3">
        <v>5</v>
      </c>
      <c r="B24" s="3">
        <v>6970</v>
      </c>
      <c r="C24" s="22" t="s">
        <v>13</v>
      </c>
      <c r="D24" s="3" t="s">
        <v>51</v>
      </c>
      <c r="E24" s="4" t="s">
        <v>44</v>
      </c>
      <c r="F24" s="4" t="s">
        <v>52</v>
      </c>
      <c r="G24" s="3">
        <v>100</v>
      </c>
      <c r="H24" s="4" t="s">
        <v>17</v>
      </c>
      <c r="I24" s="3" t="s">
        <v>18</v>
      </c>
      <c r="J24" s="27">
        <f>((4.5*0%)+4.5)*17240</f>
        <v>77580</v>
      </c>
      <c r="K24" s="27">
        <f t="shared" si="0"/>
        <v>93096000</v>
      </c>
      <c r="L24" s="28">
        <f t="shared" si="1"/>
        <v>139644000</v>
      </c>
      <c r="M24" s="3">
        <v>1.5</v>
      </c>
    </row>
    <row r="25" spans="1:13" ht="32.1">
      <c r="A25" s="3">
        <v>5</v>
      </c>
      <c r="B25" s="3">
        <v>6971</v>
      </c>
      <c r="C25" s="22" t="s">
        <v>13</v>
      </c>
      <c r="D25" s="3" t="s">
        <v>24</v>
      </c>
      <c r="E25" s="3" t="s">
        <v>53</v>
      </c>
      <c r="F25" s="4" t="s">
        <v>54</v>
      </c>
      <c r="G25" s="3">
        <v>100</v>
      </c>
      <c r="H25" s="4" t="s">
        <v>17</v>
      </c>
      <c r="I25" s="3" t="s">
        <v>18</v>
      </c>
      <c r="J25" s="27">
        <f t="shared" ref="J25:J43" si="2">((9.3*0%)+9.3)*17240</f>
        <v>160332</v>
      </c>
      <c r="K25" s="27">
        <f t="shared" si="0"/>
        <v>192398400</v>
      </c>
      <c r="L25" s="28">
        <f t="shared" si="1"/>
        <v>384796800</v>
      </c>
      <c r="M25" s="3">
        <v>2</v>
      </c>
    </row>
    <row r="26" spans="1:13" ht="48">
      <c r="A26" s="3">
        <v>5</v>
      </c>
      <c r="B26" s="3">
        <v>6972</v>
      </c>
      <c r="C26" s="22" t="s">
        <v>13</v>
      </c>
      <c r="D26" s="3" t="s">
        <v>24</v>
      </c>
      <c r="E26" s="3" t="s">
        <v>55</v>
      </c>
      <c r="F26" s="4" t="s">
        <v>56</v>
      </c>
      <c r="G26" s="3">
        <v>100</v>
      </c>
      <c r="H26" s="4" t="s">
        <v>17</v>
      </c>
      <c r="I26" s="3" t="s">
        <v>18</v>
      </c>
      <c r="J26" s="27">
        <f t="shared" si="2"/>
        <v>160332</v>
      </c>
      <c r="K26" s="27">
        <f t="shared" si="0"/>
        <v>192398400</v>
      </c>
      <c r="L26" s="28">
        <f t="shared" si="1"/>
        <v>384796800</v>
      </c>
      <c r="M26" s="3">
        <v>2</v>
      </c>
    </row>
    <row r="27" spans="1:13" ht="32.1">
      <c r="A27" s="3">
        <v>5</v>
      </c>
      <c r="B27" s="3">
        <v>6973</v>
      </c>
      <c r="C27" s="22" t="s">
        <v>13</v>
      </c>
      <c r="D27" s="3" t="s">
        <v>24</v>
      </c>
      <c r="E27" s="3" t="s">
        <v>44</v>
      </c>
      <c r="F27" s="4" t="s">
        <v>57</v>
      </c>
      <c r="G27" s="3">
        <v>150</v>
      </c>
      <c r="H27" s="4" t="s">
        <v>17</v>
      </c>
      <c r="I27" s="3" t="s">
        <v>18</v>
      </c>
      <c r="J27" s="27">
        <f t="shared" si="2"/>
        <v>160332</v>
      </c>
      <c r="K27" s="27">
        <f t="shared" si="0"/>
        <v>288597600</v>
      </c>
      <c r="L27" s="28">
        <f t="shared" si="1"/>
        <v>432896400</v>
      </c>
      <c r="M27" s="3">
        <v>1.5</v>
      </c>
    </row>
    <row r="28" spans="1:13" ht="32.1">
      <c r="A28" s="3">
        <v>5</v>
      </c>
      <c r="B28" s="3">
        <v>6974</v>
      </c>
      <c r="C28" s="22" t="s">
        <v>13</v>
      </c>
      <c r="D28" s="3" t="s">
        <v>24</v>
      </c>
      <c r="E28" s="3" t="s">
        <v>44</v>
      </c>
      <c r="F28" s="4" t="s">
        <v>57</v>
      </c>
      <c r="G28" s="3">
        <v>125</v>
      </c>
      <c r="H28" s="4" t="s">
        <v>17</v>
      </c>
      <c r="I28" s="3" t="s">
        <v>18</v>
      </c>
      <c r="J28" s="27">
        <f t="shared" si="2"/>
        <v>160332</v>
      </c>
      <c r="K28" s="27">
        <f t="shared" si="0"/>
        <v>240498000</v>
      </c>
      <c r="L28" s="28">
        <f t="shared" si="1"/>
        <v>240498000</v>
      </c>
      <c r="M28" s="3">
        <v>1</v>
      </c>
    </row>
    <row r="29" spans="1:13" ht="32.1">
      <c r="A29" s="3">
        <v>5</v>
      </c>
      <c r="B29" s="3">
        <v>6975</v>
      </c>
      <c r="C29" s="22" t="s">
        <v>13</v>
      </c>
      <c r="D29" s="3" t="s">
        <v>24</v>
      </c>
      <c r="E29" s="3" t="s">
        <v>44</v>
      </c>
      <c r="F29" s="4" t="s">
        <v>58</v>
      </c>
      <c r="G29" s="3">
        <v>125</v>
      </c>
      <c r="H29" s="4" t="s">
        <v>17</v>
      </c>
      <c r="I29" s="3" t="s">
        <v>18</v>
      </c>
      <c r="J29" s="27">
        <f t="shared" si="2"/>
        <v>160332</v>
      </c>
      <c r="K29" s="27">
        <f t="shared" si="0"/>
        <v>240498000</v>
      </c>
      <c r="L29" s="28">
        <f t="shared" si="1"/>
        <v>480996000</v>
      </c>
      <c r="M29" s="3">
        <v>2</v>
      </c>
    </row>
    <row r="30" spans="1:13" ht="32.1">
      <c r="A30" s="3">
        <v>5</v>
      </c>
      <c r="B30" s="3">
        <v>6976</v>
      </c>
      <c r="C30" s="22" t="s">
        <v>13</v>
      </c>
      <c r="D30" s="3" t="s">
        <v>24</v>
      </c>
      <c r="E30" s="3" t="s">
        <v>44</v>
      </c>
      <c r="F30" s="4" t="s">
        <v>58</v>
      </c>
      <c r="G30" s="3">
        <v>100</v>
      </c>
      <c r="H30" s="4" t="s">
        <v>17</v>
      </c>
      <c r="I30" s="3" t="s">
        <v>18</v>
      </c>
      <c r="J30" s="27">
        <f t="shared" si="2"/>
        <v>160332</v>
      </c>
      <c r="K30" s="27">
        <f t="shared" ref="K30:K61" si="3">J30*G30*12</f>
        <v>192398400</v>
      </c>
      <c r="L30" s="28">
        <f t="shared" ref="L30:L61" si="4">K30*M30</f>
        <v>384796800</v>
      </c>
      <c r="M30" s="3">
        <v>2</v>
      </c>
    </row>
    <row r="31" spans="1:13" ht="32.1">
      <c r="A31" s="3">
        <v>5</v>
      </c>
      <c r="B31" s="3">
        <v>6977</v>
      </c>
      <c r="C31" s="22" t="s">
        <v>13</v>
      </c>
      <c r="D31" s="3" t="s">
        <v>24</v>
      </c>
      <c r="E31" s="3" t="s">
        <v>44</v>
      </c>
      <c r="F31" s="4" t="s">
        <v>58</v>
      </c>
      <c r="G31" s="3">
        <v>100</v>
      </c>
      <c r="H31" s="4" t="s">
        <v>17</v>
      </c>
      <c r="I31" s="3" t="s">
        <v>18</v>
      </c>
      <c r="J31" s="27">
        <f t="shared" si="2"/>
        <v>160332</v>
      </c>
      <c r="K31" s="27">
        <f t="shared" si="3"/>
        <v>192398400</v>
      </c>
      <c r="L31" s="28">
        <f t="shared" si="4"/>
        <v>384796800</v>
      </c>
      <c r="M31" s="3">
        <v>2</v>
      </c>
    </row>
    <row r="32" spans="1:13" ht="32.1">
      <c r="A32" s="3">
        <v>5</v>
      </c>
      <c r="B32" s="3">
        <v>6978</v>
      </c>
      <c r="C32" s="22" t="s">
        <v>13</v>
      </c>
      <c r="D32" s="3" t="s">
        <v>24</v>
      </c>
      <c r="E32" s="3" t="s">
        <v>59</v>
      </c>
      <c r="F32" s="4" t="s">
        <v>60</v>
      </c>
      <c r="G32" s="3">
        <v>150</v>
      </c>
      <c r="H32" s="4" t="s">
        <v>17</v>
      </c>
      <c r="I32" s="3" t="s">
        <v>18</v>
      </c>
      <c r="J32" s="27">
        <f t="shared" si="2"/>
        <v>160332</v>
      </c>
      <c r="K32" s="27">
        <f t="shared" si="3"/>
        <v>288597600</v>
      </c>
      <c r="L32" s="28">
        <f t="shared" si="4"/>
        <v>432896400</v>
      </c>
      <c r="M32" s="3">
        <v>1.5</v>
      </c>
    </row>
    <row r="33" spans="1:13" ht="32.1">
      <c r="A33" s="3">
        <v>5</v>
      </c>
      <c r="B33" s="3">
        <v>6979</v>
      </c>
      <c r="C33" s="22" t="s">
        <v>13</v>
      </c>
      <c r="D33" s="3" t="s">
        <v>24</v>
      </c>
      <c r="E33" s="3" t="s">
        <v>49</v>
      </c>
      <c r="F33" s="4" t="s">
        <v>61</v>
      </c>
      <c r="G33" s="3">
        <v>150</v>
      </c>
      <c r="H33" s="4" t="s">
        <v>17</v>
      </c>
      <c r="I33" s="3" t="s">
        <v>18</v>
      </c>
      <c r="J33" s="27">
        <f t="shared" si="2"/>
        <v>160332</v>
      </c>
      <c r="K33" s="27">
        <f t="shared" si="3"/>
        <v>288597600</v>
      </c>
      <c r="L33" s="28">
        <f t="shared" si="4"/>
        <v>432896400</v>
      </c>
      <c r="M33" s="3">
        <v>1.5</v>
      </c>
    </row>
    <row r="34" spans="1:13" ht="32.1">
      <c r="A34" s="3">
        <v>5</v>
      </c>
      <c r="B34" s="3">
        <v>6980</v>
      </c>
      <c r="C34" s="22" t="s">
        <v>13</v>
      </c>
      <c r="D34" s="3" t="s">
        <v>24</v>
      </c>
      <c r="E34" s="3" t="s">
        <v>59</v>
      </c>
      <c r="F34" s="4" t="s">
        <v>60</v>
      </c>
      <c r="G34" s="3">
        <v>100</v>
      </c>
      <c r="H34" s="4" t="s">
        <v>17</v>
      </c>
      <c r="I34" s="3" t="s">
        <v>18</v>
      </c>
      <c r="J34" s="27">
        <f t="shared" si="2"/>
        <v>160332</v>
      </c>
      <c r="K34" s="27">
        <f t="shared" si="3"/>
        <v>192398400</v>
      </c>
      <c r="L34" s="28">
        <f t="shared" si="4"/>
        <v>384796800</v>
      </c>
      <c r="M34" s="3">
        <v>2</v>
      </c>
    </row>
    <row r="35" spans="1:13" ht="32.1">
      <c r="A35" s="3">
        <v>5</v>
      </c>
      <c r="B35" s="3">
        <v>6981</v>
      </c>
      <c r="C35" s="22" t="s">
        <v>13</v>
      </c>
      <c r="D35" s="3" t="s">
        <v>24</v>
      </c>
      <c r="E35" s="3" t="s">
        <v>59</v>
      </c>
      <c r="F35" s="4" t="s">
        <v>60</v>
      </c>
      <c r="G35" s="3">
        <v>75</v>
      </c>
      <c r="H35" s="4" t="s">
        <v>17</v>
      </c>
      <c r="I35" s="3" t="s">
        <v>18</v>
      </c>
      <c r="J35" s="27">
        <f t="shared" si="2"/>
        <v>160332</v>
      </c>
      <c r="K35" s="27">
        <f t="shared" si="3"/>
        <v>144298800</v>
      </c>
      <c r="L35" s="28">
        <f t="shared" si="4"/>
        <v>288597600</v>
      </c>
      <c r="M35" s="3">
        <v>2</v>
      </c>
    </row>
    <row r="36" spans="1:13" ht="32.1">
      <c r="A36" s="3">
        <v>5</v>
      </c>
      <c r="B36" s="3">
        <v>6982</v>
      </c>
      <c r="C36" s="22" t="s">
        <v>13</v>
      </c>
      <c r="D36" s="3" t="s">
        <v>24</v>
      </c>
      <c r="E36" s="3" t="s">
        <v>49</v>
      </c>
      <c r="F36" s="4" t="s">
        <v>62</v>
      </c>
      <c r="G36" s="3">
        <v>150</v>
      </c>
      <c r="H36" s="4" t="s">
        <v>17</v>
      </c>
      <c r="I36" s="3" t="s">
        <v>18</v>
      </c>
      <c r="J36" s="27">
        <f t="shared" si="2"/>
        <v>160332</v>
      </c>
      <c r="K36" s="27">
        <f t="shared" si="3"/>
        <v>288597600</v>
      </c>
      <c r="L36" s="28">
        <f t="shared" si="4"/>
        <v>432896400</v>
      </c>
      <c r="M36" s="3">
        <v>1.5</v>
      </c>
    </row>
    <row r="37" spans="1:13" ht="32.1">
      <c r="A37" s="3">
        <v>5</v>
      </c>
      <c r="B37" s="3">
        <v>6983</v>
      </c>
      <c r="C37" s="22" t="s">
        <v>13</v>
      </c>
      <c r="D37" s="3" t="s">
        <v>24</v>
      </c>
      <c r="E37" s="3" t="s">
        <v>63</v>
      </c>
      <c r="F37" s="4" t="s">
        <v>64</v>
      </c>
      <c r="G37" s="3">
        <v>90</v>
      </c>
      <c r="H37" s="4" t="s">
        <v>17</v>
      </c>
      <c r="I37" s="3" t="s">
        <v>18</v>
      </c>
      <c r="J37" s="27">
        <f t="shared" si="2"/>
        <v>160332</v>
      </c>
      <c r="K37" s="27">
        <f t="shared" si="3"/>
        <v>173158560</v>
      </c>
      <c r="L37" s="28">
        <f t="shared" si="4"/>
        <v>346317120</v>
      </c>
      <c r="M37" s="3">
        <v>2</v>
      </c>
    </row>
    <row r="38" spans="1:13" ht="32.1">
      <c r="A38" s="3">
        <v>5</v>
      </c>
      <c r="B38" s="3">
        <v>6984</v>
      </c>
      <c r="C38" s="22" t="s">
        <v>13</v>
      </c>
      <c r="D38" s="3" t="s">
        <v>24</v>
      </c>
      <c r="E38" s="3" t="s">
        <v>63</v>
      </c>
      <c r="F38" s="4" t="s">
        <v>64</v>
      </c>
      <c r="G38" s="3">
        <v>90</v>
      </c>
      <c r="H38" s="4" t="s">
        <v>17</v>
      </c>
      <c r="I38" s="3" t="s">
        <v>18</v>
      </c>
      <c r="J38" s="27">
        <f t="shared" si="2"/>
        <v>160332</v>
      </c>
      <c r="K38" s="27">
        <f t="shared" si="3"/>
        <v>173158560</v>
      </c>
      <c r="L38" s="28">
        <f t="shared" si="4"/>
        <v>346317120</v>
      </c>
      <c r="M38" s="3">
        <v>2</v>
      </c>
    </row>
    <row r="39" spans="1:13" ht="32.1">
      <c r="A39" s="3">
        <v>5</v>
      </c>
      <c r="B39" s="3">
        <v>6985</v>
      </c>
      <c r="C39" s="22" t="s">
        <v>13</v>
      </c>
      <c r="D39" s="3" t="s">
        <v>24</v>
      </c>
      <c r="E39" s="3" t="s">
        <v>65</v>
      </c>
      <c r="F39" s="4" t="s">
        <v>66</v>
      </c>
      <c r="G39" s="3">
        <v>90</v>
      </c>
      <c r="H39" s="4" t="s">
        <v>17</v>
      </c>
      <c r="I39" s="3" t="s">
        <v>18</v>
      </c>
      <c r="J39" s="27">
        <f t="shared" si="2"/>
        <v>160332</v>
      </c>
      <c r="K39" s="27">
        <f t="shared" si="3"/>
        <v>173158560</v>
      </c>
      <c r="L39" s="28">
        <f t="shared" si="4"/>
        <v>346317120</v>
      </c>
      <c r="M39" s="5">
        <v>2</v>
      </c>
    </row>
    <row r="40" spans="1:13" ht="32.1">
      <c r="A40" s="3">
        <v>5</v>
      </c>
      <c r="B40" s="3">
        <v>6986</v>
      </c>
      <c r="C40" s="22" t="s">
        <v>13</v>
      </c>
      <c r="D40" s="3" t="s">
        <v>24</v>
      </c>
      <c r="E40" s="3" t="s">
        <v>67</v>
      </c>
      <c r="F40" s="4" t="s">
        <v>68</v>
      </c>
      <c r="G40" s="3">
        <v>125</v>
      </c>
      <c r="H40" s="4" t="s">
        <v>17</v>
      </c>
      <c r="I40" s="3" t="s">
        <v>18</v>
      </c>
      <c r="J40" s="27">
        <f t="shared" si="2"/>
        <v>160332</v>
      </c>
      <c r="K40" s="27">
        <f t="shared" si="3"/>
        <v>240498000</v>
      </c>
      <c r="L40" s="28">
        <f t="shared" si="4"/>
        <v>360747000</v>
      </c>
      <c r="M40" s="5">
        <v>1.5</v>
      </c>
    </row>
    <row r="41" spans="1:13" ht="32.1">
      <c r="A41" s="3">
        <v>5</v>
      </c>
      <c r="B41" s="3">
        <v>6987</v>
      </c>
      <c r="C41" s="22" t="s">
        <v>13</v>
      </c>
      <c r="D41" s="3" t="s">
        <v>24</v>
      </c>
      <c r="E41" s="3" t="s">
        <v>69</v>
      </c>
      <c r="F41" s="4" t="s">
        <v>70</v>
      </c>
      <c r="G41" s="3">
        <v>100</v>
      </c>
      <c r="H41" s="4" t="s">
        <v>17</v>
      </c>
      <c r="I41" s="3" t="s">
        <v>18</v>
      </c>
      <c r="J41" s="27">
        <f t="shared" si="2"/>
        <v>160332</v>
      </c>
      <c r="K41" s="27">
        <f t="shared" si="3"/>
        <v>192398400</v>
      </c>
      <c r="L41" s="28">
        <f t="shared" si="4"/>
        <v>384796800</v>
      </c>
      <c r="M41" s="5">
        <v>2</v>
      </c>
    </row>
    <row r="42" spans="1:13" ht="32.1">
      <c r="A42" s="3">
        <v>5</v>
      </c>
      <c r="B42" s="3">
        <v>6988</v>
      </c>
      <c r="C42" s="22" t="s">
        <v>13</v>
      </c>
      <c r="D42" s="3" t="s">
        <v>24</v>
      </c>
      <c r="E42" s="3" t="s">
        <v>69</v>
      </c>
      <c r="F42" s="4" t="s">
        <v>70</v>
      </c>
      <c r="G42" s="3">
        <v>100</v>
      </c>
      <c r="H42" s="4" t="s">
        <v>17</v>
      </c>
      <c r="I42" s="3" t="s">
        <v>18</v>
      </c>
      <c r="J42" s="27">
        <f t="shared" si="2"/>
        <v>160332</v>
      </c>
      <c r="K42" s="27">
        <f t="shared" si="3"/>
        <v>192398400</v>
      </c>
      <c r="L42" s="28">
        <f t="shared" si="4"/>
        <v>384796800</v>
      </c>
      <c r="M42" s="5">
        <v>2</v>
      </c>
    </row>
    <row r="43" spans="1:13" ht="32.1">
      <c r="A43" s="3">
        <v>5</v>
      </c>
      <c r="B43" s="3">
        <v>6989</v>
      </c>
      <c r="C43" s="22" t="s">
        <v>13</v>
      </c>
      <c r="D43" s="3" t="s">
        <v>24</v>
      </c>
      <c r="E43" s="3" t="s">
        <v>63</v>
      </c>
      <c r="F43" s="4" t="s">
        <v>71</v>
      </c>
      <c r="G43" s="3">
        <v>90</v>
      </c>
      <c r="H43" s="4" t="s">
        <v>17</v>
      </c>
      <c r="I43" s="3" t="s">
        <v>18</v>
      </c>
      <c r="J43" s="27">
        <f t="shared" si="2"/>
        <v>160332</v>
      </c>
      <c r="K43" s="27">
        <f t="shared" si="3"/>
        <v>173158560</v>
      </c>
      <c r="L43" s="28">
        <f t="shared" si="4"/>
        <v>346317120</v>
      </c>
      <c r="M43" s="5">
        <v>2</v>
      </c>
    </row>
    <row r="44" spans="1:13" ht="32.1">
      <c r="A44" s="3">
        <v>5</v>
      </c>
      <c r="B44" s="3">
        <v>6990</v>
      </c>
      <c r="C44" s="22" t="s">
        <v>47</v>
      </c>
      <c r="D44" s="3" t="s">
        <v>48</v>
      </c>
      <c r="E44" s="3" t="s">
        <v>72</v>
      </c>
      <c r="F44" s="4" t="s">
        <v>73</v>
      </c>
      <c r="G44" s="3">
        <v>2900</v>
      </c>
      <c r="H44" s="4" t="s">
        <v>17</v>
      </c>
      <c r="I44" s="3" t="s">
        <v>18</v>
      </c>
      <c r="J44" s="27">
        <f t="shared" ref="J44:J54" si="5">((0.083*0%)+0.083)*17240</f>
        <v>1430.92</v>
      </c>
      <c r="K44" s="27">
        <f t="shared" si="3"/>
        <v>49796016</v>
      </c>
      <c r="L44" s="28">
        <f t="shared" si="4"/>
        <v>74694024</v>
      </c>
      <c r="M44" s="5">
        <v>1.5</v>
      </c>
    </row>
    <row r="45" spans="1:13" ht="32.1">
      <c r="A45" s="3">
        <v>5</v>
      </c>
      <c r="B45" s="3">
        <v>6991</v>
      </c>
      <c r="C45" s="22" t="s">
        <v>47</v>
      </c>
      <c r="D45" s="3" t="s">
        <v>48</v>
      </c>
      <c r="E45" s="4" t="s">
        <v>74</v>
      </c>
      <c r="F45" s="4" t="s">
        <v>75</v>
      </c>
      <c r="G45" s="3">
        <v>4100</v>
      </c>
      <c r="H45" s="4" t="s">
        <v>17</v>
      </c>
      <c r="I45" s="3" t="s">
        <v>18</v>
      </c>
      <c r="J45" s="27">
        <f t="shared" si="5"/>
        <v>1430.92</v>
      </c>
      <c r="K45" s="27">
        <f t="shared" si="3"/>
        <v>70401264</v>
      </c>
      <c r="L45" s="28">
        <f t="shared" si="4"/>
        <v>105601896</v>
      </c>
      <c r="M45" s="5">
        <v>1.5</v>
      </c>
    </row>
    <row r="46" spans="1:13" ht="32.1">
      <c r="A46" s="3">
        <v>5</v>
      </c>
      <c r="B46" s="3">
        <v>6992</v>
      </c>
      <c r="C46" s="22" t="s">
        <v>47</v>
      </c>
      <c r="D46" s="3" t="s">
        <v>48</v>
      </c>
      <c r="E46" s="3" t="s">
        <v>76</v>
      </c>
      <c r="F46" s="4" t="s">
        <v>77</v>
      </c>
      <c r="G46" s="3">
        <v>2000</v>
      </c>
      <c r="H46" s="4" t="s">
        <v>17</v>
      </c>
      <c r="I46" s="3" t="s">
        <v>18</v>
      </c>
      <c r="J46" s="27">
        <f t="shared" si="5"/>
        <v>1430.92</v>
      </c>
      <c r="K46" s="27">
        <f t="shared" si="3"/>
        <v>34342080</v>
      </c>
      <c r="L46" s="28">
        <f t="shared" si="4"/>
        <v>51513120</v>
      </c>
      <c r="M46" s="5">
        <v>1.5</v>
      </c>
    </row>
    <row r="47" spans="1:13" ht="32.1">
      <c r="A47" s="3">
        <v>5</v>
      </c>
      <c r="B47" s="3">
        <v>6993</v>
      </c>
      <c r="C47" s="22" t="s">
        <v>47</v>
      </c>
      <c r="D47" s="3" t="s">
        <v>48</v>
      </c>
      <c r="E47" s="3" t="s">
        <v>78</v>
      </c>
      <c r="F47" s="4" t="s">
        <v>79</v>
      </c>
      <c r="G47" s="3">
        <v>2000</v>
      </c>
      <c r="H47" s="4" t="s">
        <v>17</v>
      </c>
      <c r="I47" s="3" t="s">
        <v>18</v>
      </c>
      <c r="J47" s="27">
        <f t="shared" si="5"/>
        <v>1430.92</v>
      </c>
      <c r="K47" s="27">
        <f t="shared" si="3"/>
        <v>34342080</v>
      </c>
      <c r="L47" s="28">
        <f t="shared" si="4"/>
        <v>51513120</v>
      </c>
      <c r="M47" s="5">
        <v>1.5</v>
      </c>
    </row>
    <row r="48" spans="1:13" ht="32.1">
      <c r="A48" s="3">
        <v>5</v>
      </c>
      <c r="B48" s="3">
        <v>6994</v>
      </c>
      <c r="C48" s="22" t="s">
        <v>47</v>
      </c>
      <c r="D48" s="3" t="s">
        <v>48</v>
      </c>
      <c r="E48" s="3" t="s">
        <v>80</v>
      </c>
      <c r="F48" s="4" t="s">
        <v>81</v>
      </c>
      <c r="G48" s="3">
        <v>2900</v>
      </c>
      <c r="H48" s="4" t="s">
        <v>17</v>
      </c>
      <c r="I48" s="3" t="s">
        <v>18</v>
      </c>
      <c r="J48" s="27">
        <f t="shared" si="5"/>
        <v>1430.92</v>
      </c>
      <c r="K48" s="27">
        <f t="shared" si="3"/>
        <v>49796016</v>
      </c>
      <c r="L48" s="28">
        <f t="shared" si="4"/>
        <v>74694024</v>
      </c>
      <c r="M48" s="5">
        <v>1.5</v>
      </c>
    </row>
    <row r="49" spans="1:13" ht="32.1">
      <c r="A49" s="3">
        <v>5</v>
      </c>
      <c r="B49" s="3">
        <v>6995</v>
      </c>
      <c r="C49" s="22" t="s">
        <v>47</v>
      </c>
      <c r="D49" s="3" t="s">
        <v>48</v>
      </c>
      <c r="E49" s="3" t="s">
        <v>82</v>
      </c>
      <c r="F49" s="4" t="s">
        <v>83</v>
      </c>
      <c r="G49" s="3">
        <v>2500</v>
      </c>
      <c r="H49" s="4" t="s">
        <v>17</v>
      </c>
      <c r="I49" s="3" t="s">
        <v>18</v>
      </c>
      <c r="J49" s="27">
        <f t="shared" si="5"/>
        <v>1430.92</v>
      </c>
      <c r="K49" s="27">
        <f t="shared" si="3"/>
        <v>42927600</v>
      </c>
      <c r="L49" s="28">
        <f t="shared" si="4"/>
        <v>64391400</v>
      </c>
      <c r="M49" s="5">
        <v>1.5</v>
      </c>
    </row>
    <row r="50" spans="1:13" ht="32.1">
      <c r="A50" s="3">
        <v>5</v>
      </c>
      <c r="B50" s="3">
        <v>6996</v>
      </c>
      <c r="C50" s="22" t="s">
        <v>47</v>
      </c>
      <c r="D50" s="3" t="s">
        <v>48</v>
      </c>
      <c r="E50" s="3" t="s">
        <v>84</v>
      </c>
      <c r="F50" s="4" t="s">
        <v>85</v>
      </c>
      <c r="G50" s="3">
        <v>2500</v>
      </c>
      <c r="H50" s="4" t="s">
        <v>17</v>
      </c>
      <c r="I50" s="3" t="s">
        <v>18</v>
      </c>
      <c r="J50" s="27">
        <f t="shared" si="5"/>
        <v>1430.92</v>
      </c>
      <c r="K50" s="27">
        <f t="shared" si="3"/>
        <v>42927600</v>
      </c>
      <c r="L50" s="28">
        <f t="shared" si="4"/>
        <v>64391400</v>
      </c>
      <c r="M50" s="5">
        <v>1.5</v>
      </c>
    </row>
    <row r="51" spans="1:13" ht="32.1">
      <c r="A51" s="3">
        <v>5</v>
      </c>
      <c r="B51" s="3">
        <v>6997</v>
      </c>
      <c r="C51" s="22" t="s">
        <v>47</v>
      </c>
      <c r="D51" s="3" t="s">
        <v>48</v>
      </c>
      <c r="E51" s="3" t="s">
        <v>86</v>
      </c>
      <c r="F51" s="4" t="s">
        <v>87</v>
      </c>
      <c r="G51" s="3">
        <v>2900</v>
      </c>
      <c r="H51" s="4" t="s">
        <v>17</v>
      </c>
      <c r="I51" s="3" t="s">
        <v>18</v>
      </c>
      <c r="J51" s="27">
        <f t="shared" si="5"/>
        <v>1430.92</v>
      </c>
      <c r="K51" s="27">
        <f t="shared" si="3"/>
        <v>49796016</v>
      </c>
      <c r="L51" s="28">
        <f t="shared" si="4"/>
        <v>74694024</v>
      </c>
      <c r="M51" s="5">
        <v>1.5</v>
      </c>
    </row>
    <row r="52" spans="1:13" ht="32.1">
      <c r="A52" s="3">
        <v>5</v>
      </c>
      <c r="B52" s="3">
        <v>6998</v>
      </c>
      <c r="C52" s="22" t="s">
        <v>47</v>
      </c>
      <c r="D52" s="3" t="s">
        <v>48</v>
      </c>
      <c r="E52" s="3" t="s">
        <v>88</v>
      </c>
      <c r="F52" s="4" t="s">
        <v>89</v>
      </c>
      <c r="G52" s="3">
        <v>3000</v>
      </c>
      <c r="H52" s="4" t="s">
        <v>17</v>
      </c>
      <c r="I52" s="3" t="s">
        <v>18</v>
      </c>
      <c r="J52" s="27">
        <f t="shared" si="5"/>
        <v>1430.92</v>
      </c>
      <c r="K52" s="27">
        <f t="shared" si="3"/>
        <v>51513120</v>
      </c>
      <c r="L52" s="28">
        <f t="shared" si="4"/>
        <v>77269680</v>
      </c>
      <c r="M52" s="5">
        <v>1.5</v>
      </c>
    </row>
    <row r="53" spans="1:13" ht="32.1">
      <c r="A53" s="3">
        <v>5</v>
      </c>
      <c r="B53" s="3">
        <v>6999</v>
      </c>
      <c r="C53" s="22" t="s">
        <v>47</v>
      </c>
      <c r="D53" s="3" t="s">
        <v>48</v>
      </c>
      <c r="E53" s="3" t="s">
        <v>90</v>
      </c>
      <c r="F53" s="4" t="s">
        <v>91</v>
      </c>
      <c r="G53" s="3">
        <v>2500</v>
      </c>
      <c r="H53" s="4" t="s">
        <v>17</v>
      </c>
      <c r="I53" s="3" t="s">
        <v>18</v>
      </c>
      <c r="J53" s="27">
        <f t="shared" si="5"/>
        <v>1430.92</v>
      </c>
      <c r="K53" s="27">
        <f t="shared" si="3"/>
        <v>42927600</v>
      </c>
      <c r="L53" s="28">
        <f t="shared" si="4"/>
        <v>64391400</v>
      </c>
      <c r="M53" s="5">
        <v>1.5</v>
      </c>
    </row>
    <row r="54" spans="1:13" ht="32.1">
      <c r="A54" s="3">
        <v>5</v>
      </c>
      <c r="B54" s="3">
        <v>7000</v>
      </c>
      <c r="C54" s="22" t="s">
        <v>47</v>
      </c>
      <c r="D54" s="3" t="s">
        <v>48</v>
      </c>
      <c r="E54" s="3" t="s">
        <v>63</v>
      </c>
      <c r="F54" s="4" t="s">
        <v>92</v>
      </c>
      <c r="G54" s="3">
        <v>6600</v>
      </c>
      <c r="H54" s="4" t="s">
        <v>17</v>
      </c>
      <c r="I54" s="3" t="s">
        <v>18</v>
      </c>
      <c r="J54" s="27">
        <f t="shared" si="5"/>
        <v>1430.92</v>
      </c>
      <c r="K54" s="27">
        <f t="shared" si="3"/>
        <v>113328864</v>
      </c>
      <c r="L54" s="28">
        <f t="shared" si="4"/>
        <v>169993296</v>
      </c>
      <c r="M54" s="5">
        <v>1.5</v>
      </c>
    </row>
    <row r="55" spans="1:13" ht="32.1">
      <c r="A55" s="3">
        <v>5</v>
      </c>
      <c r="B55" s="3">
        <v>7001</v>
      </c>
      <c r="C55" s="22" t="s">
        <v>47</v>
      </c>
      <c r="D55" s="3" t="s">
        <v>48</v>
      </c>
      <c r="E55" s="3" t="s">
        <v>93</v>
      </c>
      <c r="F55" s="4" t="s">
        <v>94</v>
      </c>
      <c r="G55" s="3">
        <v>2500</v>
      </c>
      <c r="H55" s="4" t="s">
        <v>17</v>
      </c>
      <c r="I55" s="3" t="s">
        <v>18</v>
      </c>
      <c r="J55" s="27">
        <f>((0.083*100%)+0.083)*17240</f>
        <v>2861.84</v>
      </c>
      <c r="K55" s="27">
        <f t="shared" si="3"/>
        <v>85855200</v>
      </c>
      <c r="L55" s="28">
        <f t="shared" si="4"/>
        <v>128782800</v>
      </c>
      <c r="M55" s="5">
        <v>1.5</v>
      </c>
    </row>
    <row r="56" spans="1:13" ht="32.1">
      <c r="A56" s="3">
        <v>5</v>
      </c>
      <c r="B56" s="3">
        <v>7002</v>
      </c>
      <c r="C56" s="22" t="s">
        <v>23</v>
      </c>
      <c r="D56" s="3" t="s">
        <v>95</v>
      </c>
      <c r="E56" s="3" t="s">
        <v>69</v>
      </c>
      <c r="F56" s="4" t="s">
        <v>96</v>
      </c>
      <c r="G56" s="3">
        <v>100</v>
      </c>
      <c r="H56" s="4" t="s">
        <v>17</v>
      </c>
      <c r="I56" s="3" t="s">
        <v>18</v>
      </c>
      <c r="J56" s="27">
        <f>((9.3*0%)+9.3)*17240</f>
        <v>160332</v>
      </c>
      <c r="K56" s="27">
        <f t="shared" si="3"/>
        <v>192398400</v>
      </c>
      <c r="L56" s="28">
        <f t="shared" si="4"/>
        <v>384796800</v>
      </c>
      <c r="M56" s="5">
        <v>2</v>
      </c>
    </row>
    <row r="57" spans="1:13" ht="32.1">
      <c r="A57" s="3">
        <v>5</v>
      </c>
      <c r="B57" s="3">
        <v>7003</v>
      </c>
      <c r="C57" s="22" t="s">
        <v>13</v>
      </c>
      <c r="D57" s="3" t="s">
        <v>97</v>
      </c>
      <c r="E57" s="3" t="s">
        <v>53</v>
      </c>
      <c r="F57" s="4" t="s">
        <v>98</v>
      </c>
      <c r="G57" s="3">
        <v>90</v>
      </c>
      <c r="H57" s="4" t="s">
        <v>17</v>
      </c>
      <c r="I57" s="3" t="s">
        <v>18</v>
      </c>
      <c r="J57" s="27">
        <f>((9*(0%+45%)+9))*17240</f>
        <v>224982</v>
      </c>
      <c r="K57" s="27">
        <f t="shared" si="3"/>
        <v>242980560</v>
      </c>
      <c r="L57" s="28">
        <f t="shared" si="4"/>
        <v>364470840</v>
      </c>
      <c r="M57" s="5">
        <v>1.5</v>
      </c>
    </row>
    <row r="58" spans="1:13" ht="32.1">
      <c r="A58" s="3">
        <v>5</v>
      </c>
      <c r="B58" s="3">
        <v>7003</v>
      </c>
      <c r="C58" s="22" t="s">
        <v>13</v>
      </c>
      <c r="D58" s="3" t="s">
        <v>31</v>
      </c>
      <c r="E58" s="3" t="s">
        <v>53</v>
      </c>
      <c r="F58" s="4" t="s">
        <v>98</v>
      </c>
      <c r="G58" s="3">
        <v>90</v>
      </c>
      <c r="H58" s="4" t="s">
        <v>17</v>
      </c>
      <c r="I58" s="3" t="s">
        <v>18</v>
      </c>
      <c r="J58" s="27">
        <f>((9.3*0%)+9.3)*17240</f>
        <v>160332</v>
      </c>
      <c r="K58" s="27">
        <f t="shared" si="3"/>
        <v>173158560</v>
      </c>
      <c r="L58" s="28">
        <f t="shared" si="4"/>
        <v>259737840</v>
      </c>
      <c r="M58" s="5">
        <v>1.5</v>
      </c>
    </row>
    <row r="59" spans="1:13" ht="32.1">
      <c r="A59" s="4">
        <v>7</v>
      </c>
      <c r="B59" s="3">
        <v>7004</v>
      </c>
      <c r="C59" s="22" t="s">
        <v>13</v>
      </c>
      <c r="D59" s="4" t="s">
        <v>99</v>
      </c>
      <c r="E59" s="4" t="s">
        <v>100</v>
      </c>
      <c r="F59" s="4" t="s">
        <v>101</v>
      </c>
      <c r="G59" s="3">
        <v>40</v>
      </c>
      <c r="H59" s="4" t="s">
        <v>17</v>
      </c>
      <c r="I59" s="3" t="s">
        <v>18</v>
      </c>
      <c r="J59" s="27">
        <f>((6.2*0%)+6.2+6.2*42.5%)*17240</f>
        <v>152315.40000000002</v>
      </c>
      <c r="K59" s="27">
        <f t="shared" si="3"/>
        <v>73111392.000000015</v>
      </c>
      <c r="L59" s="28">
        <f t="shared" si="4"/>
        <v>109667088.00000003</v>
      </c>
      <c r="M59" s="5">
        <v>1.5</v>
      </c>
    </row>
    <row r="60" spans="1:13" ht="32.1">
      <c r="A60" s="4">
        <v>7</v>
      </c>
      <c r="B60" s="3">
        <v>7005</v>
      </c>
      <c r="C60" s="22" t="s">
        <v>47</v>
      </c>
      <c r="D60" s="4" t="s">
        <v>48</v>
      </c>
      <c r="E60" s="4" t="s">
        <v>102</v>
      </c>
      <c r="F60" s="4" t="s">
        <v>102</v>
      </c>
      <c r="G60" s="3">
        <v>2300</v>
      </c>
      <c r="H60" s="4" t="s">
        <v>17</v>
      </c>
      <c r="I60" s="3" t="s">
        <v>18</v>
      </c>
      <c r="J60" s="27">
        <f>((0.083*14%)+0.083)*17240</f>
        <v>1631.2488000000001</v>
      </c>
      <c r="K60" s="27">
        <f t="shared" si="3"/>
        <v>45022466.880000003</v>
      </c>
      <c r="L60" s="28">
        <f t="shared" si="4"/>
        <v>67533700.320000008</v>
      </c>
      <c r="M60" s="5">
        <v>1.5</v>
      </c>
    </row>
    <row r="61" spans="1:13" ht="32.1">
      <c r="A61" s="4">
        <v>7</v>
      </c>
      <c r="B61" s="3">
        <v>7006</v>
      </c>
      <c r="C61" s="22" t="s">
        <v>47</v>
      </c>
      <c r="D61" s="4" t="s">
        <v>48</v>
      </c>
      <c r="E61" s="4" t="s">
        <v>103</v>
      </c>
      <c r="F61" s="4" t="s">
        <v>104</v>
      </c>
      <c r="G61" s="3">
        <v>3000</v>
      </c>
      <c r="H61" s="4" t="s">
        <v>17</v>
      </c>
      <c r="I61" s="3" t="s">
        <v>18</v>
      </c>
      <c r="J61" s="27">
        <f>((0.083*0%)+0.083)*17240</f>
        <v>1430.92</v>
      </c>
      <c r="K61" s="27">
        <f t="shared" si="3"/>
        <v>51513120</v>
      </c>
      <c r="L61" s="28">
        <f t="shared" si="4"/>
        <v>77269680</v>
      </c>
      <c r="M61" s="5">
        <v>1.5</v>
      </c>
    </row>
    <row r="62" spans="1:13" ht="32.1">
      <c r="A62" s="4">
        <v>7</v>
      </c>
      <c r="B62" s="3">
        <v>7007</v>
      </c>
      <c r="C62" s="22" t="s">
        <v>47</v>
      </c>
      <c r="D62" s="4" t="s">
        <v>48</v>
      </c>
      <c r="E62" s="4" t="s">
        <v>105</v>
      </c>
      <c r="F62" s="4" t="s">
        <v>106</v>
      </c>
      <c r="G62" s="3">
        <v>4500</v>
      </c>
      <c r="H62" s="4" t="s">
        <v>17</v>
      </c>
      <c r="I62" s="3" t="s">
        <v>18</v>
      </c>
      <c r="J62" s="27">
        <f>((0.083*0%)+0.083)*17240</f>
        <v>1430.92</v>
      </c>
      <c r="K62" s="27">
        <f t="shared" ref="K62:K87" si="6">J62*G62*12</f>
        <v>77269680</v>
      </c>
      <c r="L62" s="28">
        <f t="shared" ref="L62:L87" si="7">K62*M62</f>
        <v>115904520</v>
      </c>
      <c r="M62" s="5">
        <v>1.5</v>
      </c>
    </row>
    <row r="63" spans="1:13" ht="32.1">
      <c r="A63" s="4">
        <v>7</v>
      </c>
      <c r="B63" s="3">
        <v>7008</v>
      </c>
      <c r="C63" s="22" t="s">
        <v>13</v>
      </c>
      <c r="D63" s="4" t="s">
        <v>107</v>
      </c>
      <c r="E63" s="4" t="s">
        <v>108</v>
      </c>
      <c r="F63" s="4" t="s">
        <v>109</v>
      </c>
      <c r="G63" s="3">
        <v>50</v>
      </c>
      <c r="H63" s="4" t="s">
        <v>17</v>
      </c>
      <c r="I63" s="3" t="s">
        <v>18</v>
      </c>
      <c r="J63" s="27">
        <f>((9.3*0%)+9.3)*17240</f>
        <v>160332</v>
      </c>
      <c r="K63" s="27">
        <f t="shared" si="6"/>
        <v>96199200</v>
      </c>
      <c r="L63" s="28">
        <f t="shared" si="7"/>
        <v>144298800</v>
      </c>
      <c r="M63" s="5">
        <v>1.5</v>
      </c>
    </row>
    <row r="64" spans="1:13" ht="48">
      <c r="A64" s="4">
        <v>7</v>
      </c>
      <c r="B64" s="3">
        <v>7009</v>
      </c>
      <c r="C64" s="22" t="s">
        <v>13</v>
      </c>
      <c r="D64" s="4" t="s">
        <v>107</v>
      </c>
      <c r="E64" s="4" t="s">
        <v>100</v>
      </c>
      <c r="F64" s="4" t="s">
        <v>110</v>
      </c>
      <c r="G64" s="3">
        <v>100</v>
      </c>
      <c r="H64" s="4" t="s">
        <v>17</v>
      </c>
      <c r="I64" s="3" t="s">
        <v>18</v>
      </c>
      <c r="J64" s="27">
        <f>((9.3*0%)+9.3)*17240</f>
        <v>160332</v>
      </c>
      <c r="K64" s="27">
        <f t="shared" si="6"/>
        <v>192398400</v>
      </c>
      <c r="L64" s="28">
        <f t="shared" si="7"/>
        <v>288597600</v>
      </c>
      <c r="M64" s="5">
        <v>1.5</v>
      </c>
    </row>
    <row r="65" spans="1:13" ht="32.1">
      <c r="A65" s="4">
        <v>7</v>
      </c>
      <c r="B65" s="3">
        <v>7010</v>
      </c>
      <c r="C65" s="22" t="s">
        <v>13</v>
      </c>
      <c r="D65" s="4" t="s">
        <v>111</v>
      </c>
      <c r="E65" s="4" t="s">
        <v>100</v>
      </c>
      <c r="F65" s="4" t="s">
        <v>101</v>
      </c>
      <c r="G65" s="3">
        <v>75</v>
      </c>
      <c r="H65" s="4" t="s">
        <v>17</v>
      </c>
      <c r="I65" s="3" t="s">
        <v>18</v>
      </c>
      <c r="J65" s="27">
        <f>((9.3*0%)+9.3)*17240</f>
        <v>160332</v>
      </c>
      <c r="K65" s="27">
        <f t="shared" si="6"/>
        <v>144298800</v>
      </c>
      <c r="L65" s="28">
        <f t="shared" si="7"/>
        <v>216448200</v>
      </c>
      <c r="M65" s="5">
        <v>1.5</v>
      </c>
    </row>
    <row r="66" spans="1:13" ht="32.1">
      <c r="A66" s="4">
        <v>7</v>
      </c>
      <c r="B66" s="3">
        <v>7011</v>
      </c>
      <c r="C66" s="22" t="s">
        <v>47</v>
      </c>
      <c r="D66" s="4" t="s">
        <v>112</v>
      </c>
      <c r="E66" s="4" t="s">
        <v>100</v>
      </c>
      <c r="F66" s="4" t="s">
        <v>100</v>
      </c>
      <c r="G66" s="3">
        <v>6300</v>
      </c>
      <c r="H66" s="4" t="s">
        <v>17</v>
      </c>
      <c r="I66" s="3" t="s">
        <v>18</v>
      </c>
      <c r="J66" s="27">
        <f>((0.083*0%)+0.083)*17240</f>
        <v>1430.92</v>
      </c>
      <c r="K66" s="27">
        <f t="shared" si="6"/>
        <v>108177552</v>
      </c>
      <c r="L66" s="28">
        <f t="shared" si="7"/>
        <v>162266328</v>
      </c>
      <c r="M66" s="5">
        <v>1.5</v>
      </c>
    </row>
    <row r="67" spans="1:13" ht="32.1">
      <c r="A67" s="4">
        <v>7</v>
      </c>
      <c r="B67" s="3">
        <v>7012</v>
      </c>
      <c r="C67" s="22" t="s">
        <v>47</v>
      </c>
      <c r="D67" s="4" t="s">
        <v>48</v>
      </c>
      <c r="E67" s="4" t="s">
        <v>113</v>
      </c>
      <c r="F67" s="4" t="s">
        <v>113</v>
      </c>
      <c r="G67" s="3">
        <v>3500</v>
      </c>
      <c r="H67" s="4" t="s">
        <v>17</v>
      </c>
      <c r="I67" s="3" t="s">
        <v>18</v>
      </c>
      <c r="J67" s="27">
        <f>((0.083*0%)+0.083)*17240</f>
        <v>1430.92</v>
      </c>
      <c r="K67" s="27">
        <f t="shared" si="6"/>
        <v>60098640</v>
      </c>
      <c r="L67" s="28">
        <f t="shared" si="7"/>
        <v>90147960</v>
      </c>
      <c r="M67" s="5">
        <v>1.5</v>
      </c>
    </row>
    <row r="68" spans="1:13" ht="32.1">
      <c r="A68" s="4">
        <v>8</v>
      </c>
      <c r="B68" s="3">
        <v>7013</v>
      </c>
      <c r="C68" s="22" t="s">
        <v>47</v>
      </c>
      <c r="D68" s="4" t="s">
        <v>48</v>
      </c>
      <c r="E68" s="3" t="s">
        <v>114</v>
      </c>
      <c r="F68" s="4" t="s">
        <v>115</v>
      </c>
      <c r="G68" s="3">
        <v>3000</v>
      </c>
      <c r="H68" s="4" t="s">
        <v>17</v>
      </c>
      <c r="I68" s="3" t="s">
        <v>18</v>
      </c>
      <c r="J68" s="27">
        <f>((0.083*14%)+0.083)*17240</f>
        <v>1631.2488000000001</v>
      </c>
      <c r="K68" s="27">
        <f t="shared" si="6"/>
        <v>58724956.800000004</v>
      </c>
      <c r="L68" s="28">
        <f t="shared" si="7"/>
        <v>88087435.200000003</v>
      </c>
      <c r="M68" s="5">
        <v>1.5</v>
      </c>
    </row>
    <row r="69" spans="1:13" ht="32.1">
      <c r="A69" s="4">
        <v>8</v>
      </c>
      <c r="B69" s="3">
        <v>7014</v>
      </c>
      <c r="C69" s="22" t="s">
        <v>47</v>
      </c>
      <c r="D69" s="4" t="s">
        <v>48</v>
      </c>
      <c r="E69" s="3" t="s">
        <v>116</v>
      </c>
      <c r="F69" s="4" t="s">
        <v>117</v>
      </c>
      <c r="G69" s="3">
        <v>3000</v>
      </c>
      <c r="H69" s="4" t="s">
        <v>17</v>
      </c>
      <c r="I69" s="3" t="s">
        <v>18</v>
      </c>
      <c r="J69" s="27">
        <f>((0.083*14%)+0.083)*17240</f>
        <v>1631.2488000000001</v>
      </c>
      <c r="K69" s="27">
        <f t="shared" si="6"/>
        <v>58724956.800000004</v>
      </c>
      <c r="L69" s="28">
        <f t="shared" si="7"/>
        <v>88087435.200000003</v>
      </c>
      <c r="M69" s="5">
        <v>1.5</v>
      </c>
    </row>
    <row r="70" spans="1:13" ht="32.1">
      <c r="A70" s="4">
        <v>8</v>
      </c>
      <c r="B70" s="3">
        <v>7015</v>
      </c>
      <c r="C70" s="22" t="s">
        <v>13</v>
      </c>
      <c r="D70" s="4" t="s">
        <v>19</v>
      </c>
      <c r="E70" s="3" t="s">
        <v>118</v>
      </c>
      <c r="F70" s="4" t="s">
        <v>118</v>
      </c>
      <c r="G70" s="3">
        <v>100</v>
      </c>
      <c r="H70" s="4" t="s">
        <v>17</v>
      </c>
      <c r="I70" s="3" t="s">
        <v>18</v>
      </c>
      <c r="J70" s="27">
        <f>((4.5*28%)+4.5)*17240</f>
        <v>99302.399999999994</v>
      </c>
      <c r="K70" s="27">
        <f t="shared" si="6"/>
        <v>119162880</v>
      </c>
      <c r="L70" s="28">
        <f t="shared" si="7"/>
        <v>178744320</v>
      </c>
      <c r="M70" s="5">
        <v>1.5</v>
      </c>
    </row>
    <row r="71" spans="1:13" ht="32.1">
      <c r="A71" s="4">
        <v>8</v>
      </c>
      <c r="B71" s="3">
        <v>7016</v>
      </c>
      <c r="C71" s="22" t="s">
        <v>13</v>
      </c>
      <c r="D71" s="4" t="s">
        <v>19</v>
      </c>
      <c r="E71" s="3" t="s">
        <v>119</v>
      </c>
      <c r="F71" s="4" t="s">
        <v>120</v>
      </c>
      <c r="G71" s="3">
        <v>125</v>
      </c>
      <c r="H71" s="4" t="s">
        <v>17</v>
      </c>
      <c r="I71" s="3" t="s">
        <v>18</v>
      </c>
      <c r="J71" s="27">
        <f>((4.5*14%)+4.5)*17240</f>
        <v>88441.2</v>
      </c>
      <c r="K71" s="27">
        <f t="shared" si="6"/>
        <v>132661800</v>
      </c>
      <c r="L71" s="28">
        <f t="shared" si="7"/>
        <v>198992700</v>
      </c>
      <c r="M71" s="5">
        <v>1.5</v>
      </c>
    </row>
    <row r="72" spans="1:13" ht="32.1">
      <c r="A72" s="4">
        <v>9</v>
      </c>
      <c r="B72" s="3">
        <v>7017</v>
      </c>
      <c r="C72" s="22" t="s">
        <v>47</v>
      </c>
      <c r="D72" s="4" t="s">
        <v>48</v>
      </c>
      <c r="E72" s="3" t="s">
        <v>121</v>
      </c>
      <c r="F72" s="4" t="s">
        <v>121</v>
      </c>
      <c r="G72" s="3">
        <v>2500</v>
      </c>
      <c r="H72" s="4" t="s">
        <v>17</v>
      </c>
      <c r="I72" s="3" t="s">
        <v>18</v>
      </c>
      <c r="J72" s="27">
        <f>((0.083*14%)+0.083)*17240</f>
        <v>1631.2488000000001</v>
      </c>
      <c r="K72" s="27">
        <f t="shared" si="6"/>
        <v>48937464</v>
      </c>
      <c r="L72" s="28">
        <f t="shared" si="7"/>
        <v>73406196</v>
      </c>
      <c r="M72" s="5">
        <v>1.5</v>
      </c>
    </row>
    <row r="73" spans="1:13" ht="32.1">
      <c r="A73" s="4">
        <v>9</v>
      </c>
      <c r="B73" s="3">
        <v>7018</v>
      </c>
      <c r="C73" s="22" t="s">
        <v>47</v>
      </c>
      <c r="D73" s="4" t="s">
        <v>48</v>
      </c>
      <c r="E73" s="3" t="s">
        <v>122</v>
      </c>
      <c r="F73" s="4" t="s">
        <v>122</v>
      </c>
      <c r="G73" s="3">
        <v>4200</v>
      </c>
      <c r="H73" s="4" t="s">
        <v>17</v>
      </c>
      <c r="I73" s="3" t="s">
        <v>18</v>
      </c>
      <c r="J73" s="27">
        <f>((0.083*14%)+0.083)*17240</f>
        <v>1631.2488000000001</v>
      </c>
      <c r="K73" s="27">
        <f t="shared" si="6"/>
        <v>82214939.519999996</v>
      </c>
      <c r="L73" s="28">
        <f t="shared" si="7"/>
        <v>123322409.28</v>
      </c>
      <c r="M73" s="9">
        <v>1.5</v>
      </c>
    </row>
    <row r="74" spans="1:13" ht="32.1">
      <c r="A74" s="4">
        <v>9</v>
      </c>
      <c r="B74" s="3">
        <v>7019</v>
      </c>
      <c r="C74" s="22" t="s">
        <v>13</v>
      </c>
      <c r="D74" s="3" t="s">
        <v>24</v>
      </c>
      <c r="E74" s="3" t="s">
        <v>123</v>
      </c>
      <c r="F74" s="4" t="s">
        <v>124</v>
      </c>
      <c r="G74" s="3">
        <v>100</v>
      </c>
      <c r="H74" s="4" t="s">
        <v>17</v>
      </c>
      <c r="I74" s="3" t="s">
        <v>18</v>
      </c>
      <c r="J74" s="27">
        <f>((9.3*14%)+9.3)*17240</f>
        <v>182778.48</v>
      </c>
      <c r="K74" s="27">
        <f t="shared" si="6"/>
        <v>219334176</v>
      </c>
      <c r="L74" s="28">
        <f t="shared" si="7"/>
        <v>219334176</v>
      </c>
      <c r="M74" s="9">
        <v>1</v>
      </c>
    </row>
    <row r="75" spans="1:13" ht="32.1">
      <c r="A75" s="4">
        <v>9</v>
      </c>
      <c r="B75" s="3">
        <v>7020</v>
      </c>
      <c r="C75" s="22" t="s">
        <v>13</v>
      </c>
      <c r="D75" s="3" t="s">
        <v>24</v>
      </c>
      <c r="E75" s="3" t="s">
        <v>125</v>
      </c>
      <c r="F75" s="4" t="s">
        <v>126</v>
      </c>
      <c r="G75" s="6">
        <v>100</v>
      </c>
      <c r="H75" s="4" t="s">
        <v>17</v>
      </c>
      <c r="I75" s="3" t="s">
        <v>18</v>
      </c>
      <c r="J75" s="27">
        <f>((9.3*14%)+9.3)*17240</f>
        <v>182778.48</v>
      </c>
      <c r="K75" s="27">
        <f t="shared" si="6"/>
        <v>219334176</v>
      </c>
      <c r="L75" s="28">
        <f t="shared" si="7"/>
        <v>219334176</v>
      </c>
      <c r="M75" s="9">
        <v>1</v>
      </c>
    </row>
    <row r="76" spans="1:13" ht="32.1">
      <c r="A76" s="4">
        <v>9</v>
      </c>
      <c r="B76" s="3">
        <v>7021</v>
      </c>
      <c r="C76" s="22" t="s">
        <v>13</v>
      </c>
      <c r="D76" s="3" t="s">
        <v>24</v>
      </c>
      <c r="E76" s="3" t="s">
        <v>125</v>
      </c>
      <c r="F76" s="4" t="s">
        <v>126</v>
      </c>
      <c r="G76" s="6">
        <v>100</v>
      </c>
      <c r="H76" s="4" t="s">
        <v>17</v>
      </c>
      <c r="I76" s="3" t="s">
        <v>18</v>
      </c>
      <c r="J76" s="27">
        <f>((9.3*14%)+9.3)*17240</f>
        <v>182778.48</v>
      </c>
      <c r="K76" s="27">
        <f t="shared" si="6"/>
        <v>219334176</v>
      </c>
      <c r="L76" s="28">
        <f t="shared" si="7"/>
        <v>219334176</v>
      </c>
      <c r="M76" s="9">
        <v>1</v>
      </c>
    </row>
    <row r="77" spans="1:13" ht="32.1">
      <c r="A77" s="4">
        <v>9</v>
      </c>
      <c r="B77" s="3">
        <v>7022</v>
      </c>
      <c r="C77" s="22" t="s">
        <v>13</v>
      </c>
      <c r="D77" s="3" t="s">
        <v>24</v>
      </c>
      <c r="E77" s="3" t="s">
        <v>127</v>
      </c>
      <c r="F77" s="4" t="s">
        <v>128</v>
      </c>
      <c r="G77" s="3">
        <v>75</v>
      </c>
      <c r="H77" s="4" t="s">
        <v>17</v>
      </c>
      <c r="I77" s="3" t="s">
        <v>18</v>
      </c>
      <c r="J77" s="27">
        <f>((9.3*14%)+9.3)*17240</f>
        <v>182778.48</v>
      </c>
      <c r="K77" s="27">
        <f t="shared" si="6"/>
        <v>164500632</v>
      </c>
      <c r="L77" s="28">
        <f t="shared" si="7"/>
        <v>329001264</v>
      </c>
      <c r="M77" s="5">
        <v>2</v>
      </c>
    </row>
    <row r="78" spans="1:13" ht="32.1">
      <c r="A78" s="4">
        <v>9</v>
      </c>
      <c r="B78" s="3">
        <v>7023</v>
      </c>
      <c r="C78" s="22" t="s">
        <v>13</v>
      </c>
      <c r="D78" s="10" t="s">
        <v>19</v>
      </c>
      <c r="E78" s="11" t="s">
        <v>129</v>
      </c>
      <c r="F78" s="4" t="s">
        <v>130</v>
      </c>
      <c r="G78" s="10">
        <v>92</v>
      </c>
      <c r="H78" s="4" t="s">
        <v>17</v>
      </c>
      <c r="I78" s="10" t="s">
        <v>18</v>
      </c>
      <c r="J78" s="27">
        <f>((4.5*14%)+4.5)*17240</f>
        <v>88441.2</v>
      </c>
      <c r="K78" s="27">
        <f t="shared" si="6"/>
        <v>97639084.799999997</v>
      </c>
      <c r="L78" s="28">
        <f t="shared" si="7"/>
        <v>146458627.19999999</v>
      </c>
      <c r="M78" s="5">
        <v>1.5</v>
      </c>
    </row>
    <row r="79" spans="1:13" ht="32.1">
      <c r="A79" s="4">
        <v>9</v>
      </c>
      <c r="B79" s="3">
        <v>7024</v>
      </c>
      <c r="C79" s="22" t="s">
        <v>13</v>
      </c>
      <c r="D79" s="10" t="s">
        <v>24</v>
      </c>
      <c r="E79" s="10" t="s">
        <v>125</v>
      </c>
      <c r="F79" s="4" t="s">
        <v>131</v>
      </c>
      <c r="G79" s="10">
        <v>80</v>
      </c>
      <c r="H79" s="4" t="s">
        <v>17</v>
      </c>
      <c r="I79" s="10" t="s">
        <v>18</v>
      </c>
      <c r="J79" s="27">
        <f>((9.3*14%)+9.3)*17240</f>
        <v>182778.48</v>
      </c>
      <c r="K79" s="27">
        <f t="shared" si="6"/>
        <v>175467340.80000001</v>
      </c>
      <c r="L79" s="28">
        <f t="shared" si="7"/>
        <v>263201011.20000002</v>
      </c>
      <c r="M79" s="3">
        <v>1.5</v>
      </c>
    </row>
    <row r="80" spans="1:13" ht="32.1">
      <c r="A80" s="3">
        <v>10</v>
      </c>
      <c r="B80" s="3">
        <v>7025</v>
      </c>
      <c r="C80" s="22" t="s">
        <v>13</v>
      </c>
      <c r="D80" s="3" t="s">
        <v>24</v>
      </c>
      <c r="E80" s="3" t="s">
        <v>132</v>
      </c>
      <c r="F80" s="4" t="s">
        <v>133</v>
      </c>
      <c r="G80" s="3">
        <v>100</v>
      </c>
      <c r="H80" s="4" t="s">
        <v>17</v>
      </c>
      <c r="I80" s="3" t="s">
        <v>18</v>
      </c>
      <c r="J80" s="27">
        <f>((9.3*14%)+9.3)*17240</f>
        <v>182778.48</v>
      </c>
      <c r="K80" s="27">
        <f t="shared" si="6"/>
        <v>219334176</v>
      </c>
      <c r="L80" s="28">
        <f t="shared" si="7"/>
        <v>329001264</v>
      </c>
      <c r="M80" s="3">
        <v>1.5</v>
      </c>
    </row>
    <row r="81" spans="1:13" ht="32.1">
      <c r="A81" s="4">
        <v>10</v>
      </c>
      <c r="B81" s="3">
        <v>7026</v>
      </c>
      <c r="C81" s="22" t="s">
        <v>13</v>
      </c>
      <c r="D81" s="4" t="s">
        <v>134</v>
      </c>
      <c r="E81" s="3" t="s">
        <v>135</v>
      </c>
      <c r="F81" s="4" t="s">
        <v>136</v>
      </c>
      <c r="G81" s="3">
        <v>40</v>
      </c>
      <c r="H81" s="4" t="s">
        <v>17</v>
      </c>
      <c r="I81" s="3" t="s">
        <v>18</v>
      </c>
      <c r="J81" s="27">
        <f>((9.3*14%)+9.3)*17240</f>
        <v>182778.48</v>
      </c>
      <c r="K81" s="27">
        <f t="shared" si="6"/>
        <v>87733670.400000006</v>
      </c>
      <c r="L81" s="28">
        <f t="shared" si="7"/>
        <v>131600505.60000001</v>
      </c>
      <c r="M81" s="5">
        <v>1.5</v>
      </c>
    </row>
    <row r="82" spans="1:13" ht="48">
      <c r="A82" s="3">
        <v>12</v>
      </c>
      <c r="B82" s="3">
        <v>7027</v>
      </c>
      <c r="C82" s="22" t="s">
        <v>13</v>
      </c>
      <c r="D82" s="3" t="s">
        <v>28</v>
      </c>
      <c r="E82" s="3" t="s">
        <v>137</v>
      </c>
      <c r="F82" s="4" t="s">
        <v>138</v>
      </c>
      <c r="G82" s="3">
        <v>36</v>
      </c>
      <c r="H82" s="4" t="s">
        <v>139</v>
      </c>
      <c r="I82" s="3" t="s">
        <v>18</v>
      </c>
      <c r="J82" s="27">
        <f>((9*84%)+9+9*45%)*17240</f>
        <v>355316.39999999997</v>
      </c>
      <c r="K82" s="27">
        <f t="shared" si="6"/>
        <v>153496684.79999998</v>
      </c>
      <c r="L82" s="28">
        <f t="shared" si="7"/>
        <v>306993369.59999996</v>
      </c>
      <c r="M82" s="13">
        <v>2</v>
      </c>
    </row>
    <row r="83" spans="1:13" ht="48">
      <c r="A83" s="3">
        <v>12</v>
      </c>
      <c r="B83" s="3">
        <v>7027</v>
      </c>
      <c r="C83" s="22" t="s">
        <v>13</v>
      </c>
      <c r="D83" s="3" t="s">
        <v>31</v>
      </c>
      <c r="E83" s="3" t="s">
        <v>137</v>
      </c>
      <c r="F83" s="4" t="s">
        <v>138</v>
      </c>
      <c r="G83" s="3">
        <v>36</v>
      </c>
      <c r="H83" s="4" t="s">
        <v>139</v>
      </c>
      <c r="I83" s="3" t="s">
        <v>18</v>
      </c>
      <c r="J83" s="27">
        <f>((9.3*84%)+9.3)*17240</f>
        <v>295010.88</v>
      </c>
      <c r="K83" s="27">
        <f t="shared" si="6"/>
        <v>127444700.16</v>
      </c>
      <c r="L83" s="28">
        <f t="shared" si="7"/>
        <v>254889400.31999999</v>
      </c>
      <c r="M83" s="13">
        <v>2</v>
      </c>
    </row>
    <row r="84" spans="1:13" ht="32.1">
      <c r="A84" s="4">
        <v>13</v>
      </c>
      <c r="B84" s="3">
        <v>7028</v>
      </c>
      <c r="C84" s="22" t="s">
        <v>13</v>
      </c>
      <c r="D84" s="4" t="s">
        <v>19</v>
      </c>
      <c r="E84" s="3" t="s">
        <v>140</v>
      </c>
      <c r="F84" s="4" t="s">
        <v>140</v>
      </c>
      <c r="G84" s="3">
        <v>75</v>
      </c>
      <c r="H84" s="4" t="s">
        <v>17</v>
      </c>
      <c r="I84" s="3" t="s">
        <v>18</v>
      </c>
      <c r="J84" s="27">
        <f>((4.5*0%)+4.5)*17240</f>
        <v>77580</v>
      </c>
      <c r="K84" s="27">
        <f t="shared" si="6"/>
        <v>69822000</v>
      </c>
      <c r="L84" s="28">
        <f t="shared" si="7"/>
        <v>104733000</v>
      </c>
      <c r="M84" s="5">
        <v>1.5</v>
      </c>
    </row>
    <row r="85" spans="1:13" ht="32.1">
      <c r="A85" s="4">
        <v>13</v>
      </c>
      <c r="B85" s="3">
        <v>7029</v>
      </c>
      <c r="C85" s="22" t="s">
        <v>13</v>
      </c>
      <c r="D85" s="4" t="s">
        <v>19</v>
      </c>
      <c r="E85" s="3" t="s">
        <v>141</v>
      </c>
      <c r="F85" s="4" t="s">
        <v>141</v>
      </c>
      <c r="G85" s="3">
        <v>75</v>
      </c>
      <c r="H85" s="4" t="s">
        <v>17</v>
      </c>
      <c r="I85" s="3" t="s">
        <v>18</v>
      </c>
      <c r="J85" s="27">
        <f>((4.5*0%)+4.5)*17240</f>
        <v>77580</v>
      </c>
      <c r="K85" s="27">
        <f t="shared" si="6"/>
        <v>69822000</v>
      </c>
      <c r="L85" s="28">
        <f t="shared" si="7"/>
        <v>104733000</v>
      </c>
      <c r="M85" s="5">
        <v>1.5</v>
      </c>
    </row>
    <row r="86" spans="1:13" ht="32.1">
      <c r="A86" s="4">
        <v>13</v>
      </c>
      <c r="B86" s="3">
        <v>7030</v>
      </c>
      <c r="C86" s="22" t="s">
        <v>23</v>
      </c>
      <c r="D86" s="4" t="s">
        <v>19</v>
      </c>
      <c r="E86" s="3" t="s">
        <v>142</v>
      </c>
      <c r="F86" s="4" t="s">
        <v>143</v>
      </c>
      <c r="G86" s="3">
        <v>80</v>
      </c>
      <c r="H86" s="4" t="s">
        <v>17</v>
      </c>
      <c r="I86" s="3" t="s">
        <v>18</v>
      </c>
      <c r="J86" s="27">
        <f>((4.5*0%)+4.5)*17240</f>
        <v>77580</v>
      </c>
      <c r="K86" s="27">
        <f t="shared" si="6"/>
        <v>74476800</v>
      </c>
      <c r="L86" s="28">
        <f t="shared" si="7"/>
        <v>111715200</v>
      </c>
      <c r="M86" s="5">
        <v>1.5</v>
      </c>
    </row>
    <row r="87" spans="1:13" ht="32.1">
      <c r="A87" s="4">
        <v>16</v>
      </c>
      <c r="B87" s="3">
        <v>7031</v>
      </c>
      <c r="C87" s="22" t="s">
        <v>13</v>
      </c>
      <c r="D87" s="4" t="s">
        <v>19</v>
      </c>
      <c r="E87" s="3" t="s">
        <v>144</v>
      </c>
      <c r="F87" s="4" t="s">
        <v>145</v>
      </c>
      <c r="G87" s="3">
        <v>100</v>
      </c>
      <c r="H87" s="4" t="s">
        <v>17</v>
      </c>
      <c r="I87" s="3" t="s">
        <v>18</v>
      </c>
      <c r="J87" s="27">
        <f>((4.5*14%)+4.5)*17240</f>
        <v>88441.2</v>
      </c>
      <c r="K87" s="27">
        <f t="shared" si="6"/>
        <v>106129440</v>
      </c>
      <c r="L87" s="28">
        <f t="shared" si="7"/>
        <v>159194160</v>
      </c>
      <c r="M87" s="5">
        <v>1.5</v>
      </c>
    </row>
    <row r="88" spans="1:13" ht="32.1">
      <c r="A88" s="3">
        <v>5</v>
      </c>
      <c r="B88" s="3">
        <v>7032</v>
      </c>
      <c r="C88" s="22" t="s">
        <v>146</v>
      </c>
      <c r="D88" s="4" t="s">
        <v>147</v>
      </c>
      <c r="E88" s="3" t="s">
        <v>93</v>
      </c>
      <c r="F88" s="4" t="s">
        <v>148</v>
      </c>
      <c r="G88" s="3">
        <v>5</v>
      </c>
      <c r="H88" s="4" t="s">
        <v>17</v>
      </c>
      <c r="I88" s="3" t="s">
        <v>18</v>
      </c>
      <c r="J88" s="28">
        <f>((8.6*100%)+8.6)*17240</f>
        <v>296528</v>
      </c>
      <c r="K88" s="27">
        <f>G88*J88*12</f>
        <v>17791680</v>
      </c>
      <c r="L88" s="28">
        <f>K88*M88</f>
        <v>35583360</v>
      </c>
      <c r="M88" s="3">
        <v>2</v>
      </c>
    </row>
    <row r="89" spans="1:13" ht="32.1">
      <c r="A89" s="3">
        <v>5</v>
      </c>
      <c r="B89" s="3">
        <v>7066</v>
      </c>
      <c r="C89" s="22" t="s">
        <v>146</v>
      </c>
      <c r="D89" s="4" t="s">
        <v>149</v>
      </c>
      <c r="E89" s="3" t="s">
        <v>93</v>
      </c>
      <c r="F89" s="4" t="s">
        <v>148</v>
      </c>
      <c r="G89" s="3">
        <v>5</v>
      </c>
      <c r="H89" s="4" t="s">
        <v>17</v>
      </c>
      <c r="I89" s="3" t="s">
        <v>18</v>
      </c>
      <c r="J89" s="28">
        <f>((8.6*100%)+8.6)*17240</f>
        <v>296528</v>
      </c>
      <c r="K89" s="27">
        <f>G89*J89*12</f>
        <v>17791680</v>
      </c>
      <c r="L89" s="28">
        <f>K89*M89</f>
        <v>35583360</v>
      </c>
      <c r="M89" s="3">
        <v>2</v>
      </c>
    </row>
    <row r="90" spans="1:13" ht="32.1">
      <c r="A90" s="3">
        <v>5</v>
      </c>
      <c r="B90" s="3">
        <v>7033</v>
      </c>
      <c r="C90" s="22" t="s">
        <v>146</v>
      </c>
      <c r="D90" s="3" t="s">
        <v>150</v>
      </c>
      <c r="E90" s="3" t="s">
        <v>55</v>
      </c>
      <c r="F90" s="4" t="s">
        <v>151</v>
      </c>
      <c r="G90" s="3">
        <v>78</v>
      </c>
      <c r="H90" s="4" t="s">
        <v>17</v>
      </c>
      <c r="I90" s="3" t="s">
        <v>18</v>
      </c>
      <c r="J90" s="28">
        <f t="shared" ref="J90:J92" si="8">((8.6*0%)+8.6)*17240</f>
        <v>148264</v>
      </c>
      <c r="K90" s="27">
        <f t="shared" ref="K90:K92" si="9">G90*J90*12</f>
        <v>138775104</v>
      </c>
      <c r="L90" s="28">
        <f>K90*M90</f>
        <v>277550208</v>
      </c>
      <c r="M90" s="3">
        <v>2</v>
      </c>
    </row>
    <row r="91" spans="1:13" ht="32.1">
      <c r="A91" s="3">
        <v>6</v>
      </c>
      <c r="B91" s="3">
        <v>7034</v>
      </c>
      <c r="C91" s="22" t="s">
        <v>146</v>
      </c>
      <c r="D91" s="3" t="s">
        <v>150</v>
      </c>
      <c r="E91" s="3" t="s">
        <v>152</v>
      </c>
      <c r="F91" s="4" t="s">
        <v>153</v>
      </c>
      <c r="G91" s="3">
        <v>80</v>
      </c>
      <c r="H91" s="4" t="s">
        <v>17</v>
      </c>
      <c r="I91" s="3" t="s">
        <v>18</v>
      </c>
      <c r="J91" s="28">
        <f t="shared" si="8"/>
        <v>148264</v>
      </c>
      <c r="K91" s="27">
        <f t="shared" si="9"/>
        <v>142333440</v>
      </c>
      <c r="L91" s="28">
        <f>K91*M91</f>
        <v>284666880</v>
      </c>
      <c r="M91" s="3">
        <v>2</v>
      </c>
    </row>
    <row r="92" spans="1:13" ht="32.1">
      <c r="A92" s="3">
        <v>13</v>
      </c>
      <c r="B92" s="3">
        <v>7035</v>
      </c>
      <c r="C92" s="22" t="s">
        <v>146</v>
      </c>
      <c r="D92" s="3" t="s">
        <v>150</v>
      </c>
      <c r="E92" s="3" t="s">
        <v>154</v>
      </c>
      <c r="F92" s="4" t="s">
        <v>155</v>
      </c>
      <c r="G92" s="3">
        <v>100</v>
      </c>
      <c r="H92" s="4" t="s">
        <v>17</v>
      </c>
      <c r="I92" s="3" t="s">
        <v>18</v>
      </c>
      <c r="J92" s="28">
        <f t="shared" si="8"/>
        <v>148264</v>
      </c>
      <c r="K92" s="27">
        <f t="shared" si="9"/>
        <v>177916800</v>
      </c>
      <c r="L92" s="28">
        <f>K92*M92</f>
        <v>355833600</v>
      </c>
      <c r="M92" s="3">
        <v>2</v>
      </c>
    </row>
    <row r="93" spans="1:13" ht="32.1">
      <c r="A93" s="4">
        <v>2</v>
      </c>
      <c r="B93" s="3">
        <v>7036</v>
      </c>
      <c r="C93" s="22" t="s">
        <v>47</v>
      </c>
      <c r="D93" s="3" t="s">
        <v>48</v>
      </c>
      <c r="E93" s="3" t="s">
        <v>156</v>
      </c>
      <c r="F93" s="4" t="s">
        <v>157</v>
      </c>
      <c r="G93" s="3">
        <v>2000</v>
      </c>
      <c r="H93" s="4" t="s">
        <v>17</v>
      </c>
      <c r="I93" s="3" t="s">
        <v>18</v>
      </c>
      <c r="J93" s="27">
        <f>((0.083*28%)+0.083)*17240</f>
        <v>1831.5776000000001</v>
      </c>
      <c r="K93" s="27">
        <f t="shared" ref="K93:K108" si="10">G93*J93*12</f>
        <v>43957862.400000006</v>
      </c>
      <c r="L93" s="28">
        <f t="shared" ref="L93:L108" si="11">K93*M93</f>
        <v>65936793.600000009</v>
      </c>
      <c r="M93" s="3">
        <v>1.5</v>
      </c>
    </row>
    <row r="94" spans="1:13" ht="32.1">
      <c r="A94" s="4">
        <v>4</v>
      </c>
      <c r="B94" s="3">
        <v>7037</v>
      </c>
      <c r="C94" s="22" t="s">
        <v>13</v>
      </c>
      <c r="D94" s="4" t="s">
        <v>19</v>
      </c>
      <c r="E94" s="3" t="s">
        <v>158</v>
      </c>
      <c r="F94" s="4" t="s">
        <v>159</v>
      </c>
      <c r="G94" s="3">
        <v>50</v>
      </c>
      <c r="H94" s="4" t="s">
        <v>17</v>
      </c>
      <c r="I94" s="3" t="s">
        <v>18</v>
      </c>
      <c r="J94" s="27">
        <f>((4.5*14%)+4.5)*17240</f>
        <v>88441.2</v>
      </c>
      <c r="K94" s="27">
        <f t="shared" si="10"/>
        <v>53064720</v>
      </c>
      <c r="L94" s="28">
        <f t="shared" si="11"/>
        <v>79597080</v>
      </c>
      <c r="M94" s="5">
        <v>1.5</v>
      </c>
    </row>
    <row r="95" spans="1:13" ht="32.1">
      <c r="A95" s="15">
        <v>5</v>
      </c>
      <c r="B95" s="3">
        <v>7038</v>
      </c>
      <c r="C95" s="24" t="s">
        <v>13</v>
      </c>
      <c r="D95" s="3" t="s">
        <v>107</v>
      </c>
      <c r="E95" s="3" t="s">
        <v>93</v>
      </c>
      <c r="F95" s="4" t="s">
        <v>160</v>
      </c>
      <c r="G95" s="3">
        <v>50</v>
      </c>
      <c r="H95" s="14" t="s">
        <v>17</v>
      </c>
      <c r="I95" s="15" t="s">
        <v>18</v>
      </c>
      <c r="J95" s="27">
        <f>((9.3*100%)+9.3)*17240</f>
        <v>320664</v>
      </c>
      <c r="K95" s="27">
        <f t="shared" si="10"/>
        <v>192398400</v>
      </c>
      <c r="L95" s="28">
        <f t="shared" si="11"/>
        <v>288597600</v>
      </c>
      <c r="M95" s="16">
        <v>1.5</v>
      </c>
    </row>
    <row r="96" spans="1:13" ht="32.1">
      <c r="A96" s="15">
        <v>5</v>
      </c>
      <c r="B96" s="3">
        <v>7039</v>
      </c>
      <c r="C96" s="22" t="s">
        <v>47</v>
      </c>
      <c r="D96" s="15" t="s">
        <v>48</v>
      </c>
      <c r="E96" s="15" t="s">
        <v>161</v>
      </c>
      <c r="F96" s="14" t="s">
        <v>162</v>
      </c>
      <c r="G96" s="3">
        <v>2000</v>
      </c>
      <c r="H96" s="14" t="s">
        <v>17</v>
      </c>
      <c r="I96" s="15" t="s">
        <v>18</v>
      </c>
      <c r="J96" s="27">
        <f t="shared" ref="J96:J107" si="12">((0.083*0%)+0.083)*17240</f>
        <v>1430.92</v>
      </c>
      <c r="K96" s="27">
        <f t="shared" si="10"/>
        <v>34342080</v>
      </c>
      <c r="L96" s="28">
        <f t="shared" si="11"/>
        <v>51513120</v>
      </c>
      <c r="M96" s="16">
        <v>1.5</v>
      </c>
    </row>
    <row r="97" spans="1:13" ht="32.1">
      <c r="A97" s="15">
        <v>5</v>
      </c>
      <c r="B97" s="3">
        <v>7040</v>
      </c>
      <c r="C97" s="22" t="s">
        <v>47</v>
      </c>
      <c r="D97" s="15" t="s">
        <v>48</v>
      </c>
      <c r="E97" s="15" t="s">
        <v>44</v>
      </c>
      <c r="F97" s="14" t="s">
        <v>45</v>
      </c>
      <c r="G97" s="3">
        <v>7014</v>
      </c>
      <c r="H97" s="14" t="s">
        <v>17</v>
      </c>
      <c r="I97" s="15" t="s">
        <v>18</v>
      </c>
      <c r="J97" s="27">
        <f t="shared" si="12"/>
        <v>1430.92</v>
      </c>
      <c r="K97" s="27">
        <f t="shared" si="10"/>
        <v>120437674.56</v>
      </c>
      <c r="L97" s="28">
        <f t="shared" si="11"/>
        <v>180656511.84</v>
      </c>
      <c r="M97" s="16">
        <v>1.5</v>
      </c>
    </row>
    <row r="98" spans="1:13" ht="32.1">
      <c r="A98" s="4">
        <v>11</v>
      </c>
      <c r="B98" s="3">
        <v>7042</v>
      </c>
      <c r="C98" s="22" t="s">
        <v>47</v>
      </c>
      <c r="D98" s="4" t="s">
        <v>48</v>
      </c>
      <c r="E98" s="23" t="s">
        <v>163</v>
      </c>
      <c r="F98" s="4" t="s">
        <v>164</v>
      </c>
      <c r="G98" s="3">
        <v>2000</v>
      </c>
      <c r="H98" s="4" t="s">
        <v>17</v>
      </c>
      <c r="I98" s="3" t="s">
        <v>18</v>
      </c>
      <c r="J98" s="27">
        <f>((0.083*84%)+0.083)*17240</f>
        <v>2632.8928000000005</v>
      </c>
      <c r="K98" s="27">
        <f t="shared" si="10"/>
        <v>63189427.200000018</v>
      </c>
      <c r="L98" s="28">
        <f t="shared" si="11"/>
        <v>94784140.800000027</v>
      </c>
      <c r="M98" s="5">
        <v>1.5</v>
      </c>
    </row>
    <row r="99" spans="1:13" ht="32.1">
      <c r="A99" s="4">
        <v>11</v>
      </c>
      <c r="B99" s="3">
        <v>7043</v>
      </c>
      <c r="C99" s="22" t="s">
        <v>47</v>
      </c>
      <c r="D99" s="4" t="s">
        <v>48</v>
      </c>
      <c r="E99" s="23" t="s">
        <v>165</v>
      </c>
      <c r="F99" s="4" t="s">
        <v>166</v>
      </c>
      <c r="G99" s="3">
        <v>2000</v>
      </c>
      <c r="H99" s="4" t="s">
        <v>17</v>
      </c>
      <c r="I99" s="3" t="s">
        <v>18</v>
      </c>
      <c r="J99" s="27">
        <f>((0.083*84%)+0.083)*17240</f>
        <v>2632.8928000000005</v>
      </c>
      <c r="K99" s="27">
        <f t="shared" si="10"/>
        <v>63189427.200000018</v>
      </c>
      <c r="L99" s="28">
        <f t="shared" si="11"/>
        <v>94784140.800000027</v>
      </c>
      <c r="M99" s="5">
        <v>1.5</v>
      </c>
    </row>
    <row r="100" spans="1:13" ht="32.1">
      <c r="A100" s="4">
        <v>13</v>
      </c>
      <c r="B100" s="3">
        <v>7045</v>
      </c>
      <c r="C100" s="22" t="s">
        <v>47</v>
      </c>
      <c r="D100" s="4" t="s">
        <v>48</v>
      </c>
      <c r="E100" s="3" t="s">
        <v>154</v>
      </c>
      <c r="F100" s="4" t="s">
        <v>154</v>
      </c>
      <c r="G100" s="3">
        <v>4500</v>
      </c>
      <c r="H100" s="4" t="s">
        <v>17</v>
      </c>
      <c r="I100" s="3" t="s">
        <v>18</v>
      </c>
      <c r="J100" s="27">
        <f t="shared" si="12"/>
        <v>1430.92</v>
      </c>
      <c r="K100" s="27">
        <f t="shared" si="10"/>
        <v>77269680</v>
      </c>
      <c r="L100" s="28">
        <f t="shared" si="11"/>
        <v>115904520</v>
      </c>
      <c r="M100" s="5">
        <v>1.5</v>
      </c>
    </row>
    <row r="101" spans="1:13" ht="32.1">
      <c r="A101" s="4">
        <v>13</v>
      </c>
      <c r="B101" s="3">
        <v>7046</v>
      </c>
      <c r="C101" s="22" t="s">
        <v>47</v>
      </c>
      <c r="D101" s="4" t="s">
        <v>48</v>
      </c>
      <c r="E101" s="3" t="s">
        <v>167</v>
      </c>
      <c r="F101" s="4" t="s">
        <v>167</v>
      </c>
      <c r="G101" s="3">
        <v>3000</v>
      </c>
      <c r="H101" s="4" t="s">
        <v>17</v>
      </c>
      <c r="I101" s="3" t="s">
        <v>18</v>
      </c>
      <c r="J101" s="27">
        <f t="shared" si="12"/>
        <v>1430.92</v>
      </c>
      <c r="K101" s="27">
        <f t="shared" si="10"/>
        <v>51513120</v>
      </c>
      <c r="L101" s="28">
        <f t="shared" si="11"/>
        <v>77269680</v>
      </c>
      <c r="M101" s="5">
        <v>1.5</v>
      </c>
    </row>
    <row r="102" spans="1:13" ht="32.1">
      <c r="A102" s="4">
        <v>13</v>
      </c>
      <c r="B102" s="3">
        <v>7047</v>
      </c>
      <c r="C102" s="22" t="s">
        <v>47</v>
      </c>
      <c r="D102" s="4" t="s">
        <v>48</v>
      </c>
      <c r="E102" s="3" t="s">
        <v>168</v>
      </c>
      <c r="F102" s="4" t="s">
        <v>168</v>
      </c>
      <c r="G102" s="3">
        <v>2000</v>
      </c>
      <c r="H102" s="4" t="s">
        <v>17</v>
      </c>
      <c r="I102" s="3" t="s">
        <v>18</v>
      </c>
      <c r="J102" s="27">
        <f t="shared" si="12"/>
        <v>1430.92</v>
      </c>
      <c r="K102" s="27">
        <f t="shared" si="10"/>
        <v>34342080</v>
      </c>
      <c r="L102" s="28">
        <f t="shared" si="11"/>
        <v>51513120</v>
      </c>
      <c r="M102" s="5">
        <v>1.5</v>
      </c>
    </row>
    <row r="103" spans="1:13" ht="32.1">
      <c r="A103" s="4">
        <v>13</v>
      </c>
      <c r="B103" s="3">
        <v>7048</v>
      </c>
      <c r="C103" s="22" t="s">
        <v>13</v>
      </c>
      <c r="D103" s="4" t="s">
        <v>51</v>
      </c>
      <c r="E103" s="3" t="s">
        <v>169</v>
      </c>
      <c r="F103" s="4" t="s">
        <v>169</v>
      </c>
      <c r="G103" s="3">
        <v>75</v>
      </c>
      <c r="H103" s="4" t="s">
        <v>17</v>
      </c>
      <c r="I103" s="3" t="s">
        <v>18</v>
      </c>
      <c r="J103" s="27">
        <f>((4.5*0%)+4.5)*17240</f>
        <v>77580</v>
      </c>
      <c r="K103" s="27">
        <f t="shared" si="10"/>
        <v>69822000</v>
      </c>
      <c r="L103" s="28">
        <f t="shared" si="11"/>
        <v>104733000</v>
      </c>
      <c r="M103" s="5">
        <v>1.5</v>
      </c>
    </row>
    <row r="104" spans="1:13" ht="32.1">
      <c r="A104" s="4">
        <v>13</v>
      </c>
      <c r="B104" s="3">
        <v>7049</v>
      </c>
      <c r="C104" s="22" t="s">
        <v>47</v>
      </c>
      <c r="D104" s="4" t="s">
        <v>48</v>
      </c>
      <c r="E104" s="3" t="s">
        <v>170</v>
      </c>
      <c r="F104" s="4" t="s">
        <v>170</v>
      </c>
      <c r="G104" s="3">
        <v>2000</v>
      </c>
      <c r="H104" s="4" t="s">
        <v>17</v>
      </c>
      <c r="I104" s="3" t="s">
        <v>18</v>
      </c>
      <c r="J104" s="27">
        <f t="shared" si="12"/>
        <v>1430.92</v>
      </c>
      <c r="K104" s="27">
        <f t="shared" si="10"/>
        <v>34342080</v>
      </c>
      <c r="L104" s="28">
        <f t="shared" si="11"/>
        <v>51513120</v>
      </c>
      <c r="M104" s="5">
        <v>1.5</v>
      </c>
    </row>
    <row r="105" spans="1:13" ht="32.1">
      <c r="A105" s="4">
        <v>13</v>
      </c>
      <c r="B105" s="3">
        <v>7050</v>
      </c>
      <c r="C105" s="22" t="s">
        <v>47</v>
      </c>
      <c r="D105" s="4" t="s">
        <v>112</v>
      </c>
      <c r="E105" s="3" t="s">
        <v>171</v>
      </c>
      <c r="F105" s="4" t="s">
        <v>171</v>
      </c>
      <c r="G105" s="3">
        <v>6300</v>
      </c>
      <c r="H105" s="4" t="s">
        <v>17</v>
      </c>
      <c r="I105" s="3" t="s">
        <v>18</v>
      </c>
      <c r="J105" s="27">
        <f t="shared" si="12"/>
        <v>1430.92</v>
      </c>
      <c r="K105" s="27">
        <f t="shared" si="10"/>
        <v>108177552</v>
      </c>
      <c r="L105" s="28">
        <f t="shared" si="11"/>
        <v>162266328</v>
      </c>
      <c r="M105" s="5">
        <v>1.5</v>
      </c>
    </row>
    <row r="106" spans="1:13" ht="32.1">
      <c r="A106" s="4">
        <v>13</v>
      </c>
      <c r="B106" s="3">
        <v>7051</v>
      </c>
      <c r="C106" s="22" t="s">
        <v>47</v>
      </c>
      <c r="D106" s="4" t="s">
        <v>112</v>
      </c>
      <c r="E106" s="3" t="s">
        <v>172</v>
      </c>
      <c r="F106" s="4" t="s">
        <v>172</v>
      </c>
      <c r="G106" s="3">
        <v>6300</v>
      </c>
      <c r="H106" s="4" t="s">
        <v>17</v>
      </c>
      <c r="I106" s="3" t="s">
        <v>18</v>
      </c>
      <c r="J106" s="27">
        <f t="shared" si="12"/>
        <v>1430.92</v>
      </c>
      <c r="K106" s="27">
        <f t="shared" si="10"/>
        <v>108177552</v>
      </c>
      <c r="L106" s="28">
        <f t="shared" si="11"/>
        <v>162266328</v>
      </c>
      <c r="M106" s="5">
        <v>1.5</v>
      </c>
    </row>
    <row r="107" spans="1:13" ht="32.1">
      <c r="A107" s="4">
        <v>13</v>
      </c>
      <c r="B107" s="3">
        <v>7052</v>
      </c>
      <c r="C107" s="22" t="s">
        <v>47</v>
      </c>
      <c r="D107" s="4" t="s">
        <v>112</v>
      </c>
      <c r="E107" s="3" t="s">
        <v>173</v>
      </c>
      <c r="F107" s="4" t="s">
        <v>173</v>
      </c>
      <c r="G107" s="3">
        <v>7916</v>
      </c>
      <c r="H107" s="4" t="s">
        <v>17</v>
      </c>
      <c r="I107" s="3" t="s">
        <v>18</v>
      </c>
      <c r="J107" s="27">
        <f t="shared" si="12"/>
        <v>1430.92</v>
      </c>
      <c r="K107" s="27">
        <f t="shared" si="10"/>
        <v>135925952.64000002</v>
      </c>
      <c r="L107" s="28">
        <f t="shared" si="11"/>
        <v>203888928.96000004</v>
      </c>
      <c r="M107" s="5">
        <v>1.5</v>
      </c>
    </row>
    <row r="108" spans="1:13" ht="32.1">
      <c r="A108" s="14">
        <v>14</v>
      </c>
      <c r="B108" s="3">
        <v>7053</v>
      </c>
      <c r="C108" s="22" t="s">
        <v>47</v>
      </c>
      <c r="D108" s="14" t="s">
        <v>48</v>
      </c>
      <c r="E108" s="23" t="s">
        <v>174</v>
      </c>
      <c r="F108" s="14" t="s">
        <v>174</v>
      </c>
      <c r="G108" s="3">
        <v>3000</v>
      </c>
      <c r="H108" s="14" t="s">
        <v>17</v>
      </c>
      <c r="I108" s="15" t="s">
        <v>18</v>
      </c>
      <c r="J108" s="27">
        <f>((0.083*14%)+0.083)*17240</f>
        <v>1631.2488000000001</v>
      </c>
      <c r="K108" s="27">
        <f t="shared" si="10"/>
        <v>58724956.800000004</v>
      </c>
      <c r="L108" s="28">
        <f t="shared" si="11"/>
        <v>88087435.200000003</v>
      </c>
      <c r="M108" s="16">
        <v>1.5</v>
      </c>
    </row>
    <row r="109" spans="1:13" ht="32.1">
      <c r="A109" s="4">
        <v>2</v>
      </c>
      <c r="B109" s="3">
        <v>7054</v>
      </c>
      <c r="C109" s="22" t="s">
        <v>47</v>
      </c>
      <c r="D109" s="4" t="s">
        <v>48</v>
      </c>
      <c r="E109" s="4" t="s">
        <v>175</v>
      </c>
      <c r="F109" s="4" t="s">
        <v>175</v>
      </c>
      <c r="G109" s="6">
        <v>2300</v>
      </c>
      <c r="H109" s="4" t="s">
        <v>17</v>
      </c>
      <c r="I109" s="3" t="s">
        <v>18</v>
      </c>
      <c r="J109" s="27">
        <f>((0.083*28%)+0.083)*17240</f>
        <v>1831.5776000000001</v>
      </c>
      <c r="K109" s="27">
        <f t="shared" ref="K109:K119" si="13">G109*J109*12</f>
        <v>50551541.760000005</v>
      </c>
      <c r="L109" s="28">
        <f t="shared" ref="L109:L119" si="14">K109*M109</f>
        <v>75827312.640000015</v>
      </c>
      <c r="M109" s="7">
        <v>1.5</v>
      </c>
    </row>
    <row r="110" spans="1:13" ht="32.1">
      <c r="A110" s="3">
        <v>3</v>
      </c>
      <c r="B110" s="3">
        <v>7055</v>
      </c>
      <c r="C110" s="22" t="s">
        <v>47</v>
      </c>
      <c r="D110" s="4" t="s">
        <v>48</v>
      </c>
      <c r="E110" s="4" t="s">
        <v>176</v>
      </c>
      <c r="F110" s="4" t="s">
        <v>176</v>
      </c>
      <c r="G110" s="6">
        <v>2900</v>
      </c>
      <c r="H110" s="4" t="s">
        <v>17</v>
      </c>
      <c r="I110" s="3" t="s">
        <v>18</v>
      </c>
      <c r="J110" s="27">
        <f>((0.083*14%)+0.083)*17240</f>
        <v>1631.2488000000001</v>
      </c>
      <c r="K110" s="27">
        <f t="shared" si="13"/>
        <v>56767458.24000001</v>
      </c>
      <c r="L110" s="28">
        <f t="shared" si="14"/>
        <v>85151187.360000014</v>
      </c>
      <c r="M110" s="7">
        <v>1.5</v>
      </c>
    </row>
    <row r="111" spans="1:13" ht="32.1">
      <c r="A111" s="3">
        <v>3</v>
      </c>
      <c r="B111" s="3">
        <v>7056</v>
      </c>
      <c r="C111" s="22" t="s">
        <v>47</v>
      </c>
      <c r="D111" s="4" t="s">
        <v>48</v>
      </c>
      <c r="E111" s="4" t="s">
        <v>177</v>
      </c>
      <c r="F111" s="4" t="s">
        <v>178</v>
      </c>
      <c r="G111" s="6">
        <v>2300</v>
      </c>
      <c r="H111" s="4" t="s">
        <v>17</v>
      </c>
      <c r="I111" s="3" t="s">
        <v>18</v>
      </c>
      <c r="J111" s="27">
        <f>((0.083*14%)+0.083)*17240</f>
        <v>1631.2488000000001</v>
      </c>
      <c r="K111" s="27">
        <f t="shared" si="13"/>
        <v>45022466.880000003</v>
      </c>
      <c r="L111" s="28">
        <f t="shared" si="14"/>
        <v>67533700.320000008</v>
      </c>
      <c r="M111" s="7">
        <v>1.5</v>
      </c>
    </row>
    <row r="112" spans="1:13" ht="32.1">
      <c r="A112" s="3">
        <v>3</v>
      </c>
      <c r="B112" s="3">
        <v>7057</v>
      </c>
      <c r="C112" s="22" t="s">
        <v>47</v>
      </c>
      <c r="D112" s="4" t="s">
        <v>112</v>
      </c>
      <c r="E112" s="4" t="s">
        <v>29</v>
      </c>
      <c r="F112" s="4" t="s">
        <v>179</v>
      </c>
      <c r="G112" s="6">
        <v>5700</v>
      </c>
      <c r="H112" s="4" t="s">
        <v>17</v>
      </c>
      <c r="I112" s="3" t="s">
        <v>18</v>
      </c>
      <c r="J112" s="27">
        <f>((0.083*14%)+0.083)*17240</f>
        <v>1631.2488000000001</v>
      </c>
      <c r="K112" s="27">
        <f t="shared" si="13"/>
        <v>111577417.92</v>
      </c>
      <c r="L112" s="28">
        <f t="shared" si="14"/>
        <v>167366126.88</v>
      </c>
      <c r="M112" s="7">
        <v>1.5</v>
      </c>
    </row>
    <row r="113" spans="1:13" ht="32.1">
      <c r="A113" s="3">
        <v>5</v>
      </c>
      <c r="B113" s="3">
        <v>7058</v>
      </c>
      <c r="C113" s="22" t="s">
        <v>13</v>
      </c>
      <c r="D113" s="3" t="s">
        <v>19</v>
      </c>
      <c r="E113" s="4" t="s">
        <v>55</v>
      </c>
      <c r="F113" s="4" t="s">
        <v>180</v>
      </c>
      <c r="G113" s="6">
        <v>100</v>
      </c>
      <c r="H113" s="4" t="s">
        <v>17</v>
      </c>
      <c r="I113" s="3" t="s">
        <v>18</v>
      </c>
      <c r="J113" s="27">
        <f>((4.5*0%)+4.5)*17240</f>
        <v>77580</v>
      </c>
      <c r="K113" s="27">
        <f t="shared" si="13"/>
        <v>93096000</v>
      </c>
      <c r="L113" s="28">
        <f t="shared" si="14"/>
        <v>139644000</v>
      </c>
      <c r="M113" s="7">
        <v>1.5</v>
      </c>
    </row>
    <row r="114" spans="1:13" ht="32.1">
      <c r="A114" s="3">
        <v>5</v>
      </c>
      <c r="B114" s="3">
        <v>7059</v>
      </c>
      <c r="C114" s="22" t="s">
        <v>13</v>
      </c>
      <c r="D114" s="3" t="s">
        <v>19</v>
      </c>
      <c r="E114" s="4" t="s">
        <v>55</v>
      </c>
      <c r="F114" s="4" t="s">
        <v>180</v>
      </c>
      <c r="G114" s="6">
        <v>100</v>
      </c>
      <c r="H114" s="4" t="s">
        <v>17</v>
      </c>
      <c r="I114" s="3" t="s">
        <v>18</v>
      </c>
      <c r="J114" s="27">
        <f>((4.5*0%)+4.5)*17240</f>
        <v>77580</v>
      </c>
      <c r="K114" s="27">
        <f t="shared" si="13"/>
        <v>93096000</v>
      </c>
      <c r="L114" s="28">
        <f t="shared" si="14"/>
        <v>139644000</v>
      </c>
      <c r="M114" s="7">
        <v>1.5</v>
      </c>
    </row>
    <row r="115" spans="1:13" ht="32.1">
      <c r="A115" s="4">
        <v>8</v>
      </c>
      <c r="B115" s="3">
        <v>7060</v>
      </c>
      <c r="C115" s="22" t="s">
        <v>47</v>
      </c>
      <c r="D115" s="4" t="s">
        <v>48</v>
      </c>
      <c r="E115" s="4" t="s">
        <v>181</v>
      </c>
      <c r="F115" s="4" t="s">
        <v>182</v>
      </c>
      <c r="G115" s="6">
        <v>3500</v>
      </c>
      <c r="H115" s="4" t="s">
        <v>17</v>
      </c>
      <c r="I115" s="3" t="s">
        <v>18</v>
      </c>
      <c r="J115" s="27">
        <f>((0.083*14%)+0.083)*17240</f>
        <v>1631.2488000000001</v>
      </c>
      <c r="K115" s="27">
        <f t="shared" si="13"/>
        <v>68512449.599999994</v>
      </c>
      <c r="L115" s="28">
        <f t="shared" si="14"/>
        <v>102768674.39999999</v>
      </c>
      <c r="M115" s="7">
        <v>1.5</v>
      </c>
    </row>
    <row r="116" spans="1:13" ht="32.1">
      <c r="A116" s="4">
        <v>10</v>
      </c>
      <c r="B116" s="3">
        <v>7062</v>
      </c>
      <c r="C116" s="22" t="s">
        <v>47</v>
      </c>
      <c r="D116" s="4" t="s">
        <v>48</v>
      </c>
      <c r="E116" s="4" t="s">
        <v>183</v>
      </c>
      <c r="F116" s="4" t="s">
        <v>184</v>
      </c>
      <c r="G116" s="6">
        <v>3000</v>
      </c>
      <c r="H116" s="4" t="s">
        <v>17</v>
      </c>
      <c r="I116" s="3" t="s">
        <v>18</v>
      </c>
      <c r="J116" s="27">
        <f>((0.083*14%)+0.083)*17240</f>
        <v>1631.2488000000001</v>
      </c>
      <c r="K116" s="27">
        <f t="shared" si="13"/>
        <v>58724956.800000004</v>
      </c>
      <c r="L116" s="28">
        <f t="shared" si="14"/>
        <v>88087435.200000003</v>
      </c>
      <c r="M116" s="7">
        <v>1.5</v>
      </c>
    </row>
    <row r="117" spans="1:13" ht="32.1">
      <c r="A117" s="4">
        <v>10</v>
      </c>
      <c r="B117" s="3">
        <v>7063</v>
      </c>
      <c r="C117" s="22" t="s">
        <v>47</v>
      </c>
      <c r="D117" s="4" t="s">
        <v>48</v>
      </c>
      <c r="E117" s="4" t="s">
        <v>185</v>
      </c>
      <c r="F117" s="4" t="s">
        <v>186</v>
      </c>
      <c r="G117" s="6">
        <v>3500</v>
      </c>
      <c r="H117" s="4" t="s">
        <v>17</v>
      </c>
      <c r="I117" s="3" t="s">
        <v>18</v>
      </c>
      <c r="J117" s="27">
        <f>((0.083*28%)+0.083)*17240</f>
        <v>1831.5776000000001</v>
      </c>
      <c r="K117" s="27">
        <f t="shared" si="13"/>
        <v>76926259.200000003</v>
      </c>
      <c r="L117" s="28">
        <f t="shared" si="14"/>
        <v>115389388.80000001</v>
      </c>
      <c r="M117" s="7">
        <v>1.5</v>
      </c>
    </row>
    <row r="118" spans="1:13" ht="32.1">
      <c r="A118" s="4">
        <v>13</v>
      </c>
      <c r="B118" s="3">
        <v>7064</v>
      </c>
      <c r="C118" s="22" t="s">
        <v>47</v>
      </c>
      <c r="D118" s="4" t="s">
        <v>48</v>
      </c>
      <c r="E118" s="4" t="s">
        <v>187</v>
      </c>
      <c r="F118" s="4" t="s">
        <v>187</v>
      </c>
      <c r="G118" s="6">
        <v>4000</v>
      </c>
      <c r="H118" s="4" t="s">
        <v>17</v>
      </c>
      <c r="I118" s="3" t="s">
        <v>18</v>
      </c>
      <c r="J118" s="27">
        <f t="shared" ref="J118" si="15">((0.083*0%)+0.083)*17240</f>
        <v>1430.92</v>
      </c>
      <c r="K118" s="27">
        <f t="shared" si="13"/>
        <v>68684160</v>
      </c>
      <c r="L118" s="28">
        <f t="shared" si="14"/>
        <v>103026240</v>
      </c>
      <c r="M118" s="7">
        <v>1.5</v>
      </c>
    </row>
    <row r="119" spans="1:13" ht="32.1">
      <c r="A119" s="4">
        <v>13</v>
      </c>
      <c r="B119" s="3">
        <v>7065</v>
      </c>
      <c r="C119" s="22" t="s">
        <v>13</v>
      </c>
      <c r="D119" s="4" t="s">
        <v>107</v>
      </c>
      <c r="E119" s="4" t="s">
        <v>188</v>
      </c>
      <c r="F119" s="4" t="s">
        <v>189</v>
      </c>
      <c r="G119" s="6">
        <v>50</v>
      </c>
      <c r="H119" s="4" t="s">
        <v>17</v>
      </c>
      <c r="I119" s="3" t="s">
        <v>18</v>
      </c>
      <c r="J119" s="27">
        <f>((9.3*0%)+9.3)*17240</f>
        <v>160332</v>
      </c>
      <c r="K119" s="27">
        <f t="shared" si="13"/>
        <v>96199200</v>
      </c>
      <c r="L119" s="28">
        <f t="shared" si="14"/>
        <v>144298800</v>
      </c>
      <c r="M119" s="7">
        <v>1.5</v>
      </c>
    </row>
    <row r="121" spans="1:13">
      <c r="D121" s="12" t="s">
        <v>190</v>
      </c>
      <c r="K121" s="33"/>
    </row>
    <row r="122" spans="1:13">
      <c r="K122" s="33"/>
    </row>
  </sheetData>
  <autoFilter ref="A1:M119" xr:uid="{00000000-0009-0000-0000-000000000000}">
    <sortState xmlns:xlrd2="http://schemas.microsoft.com/office/spreadsheetml/2017/richdata2" ref="A2:M87">
      <sortCondition ref="B1:B87"/>
    </sortState>
  </autoFilter>
  <pageMargins left="0.7" right="0.7" top="0.75" bottom="0.75" header="0.3" footer="0.3"/>
  <pageSetup orientation="portrait" r:id="rId1"/>
  <ignoredErrors>
    <ignoredError sqref="J14 J16 J18 J2:J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"/>
  <sheetViews>
    <sheetView workbookViewId="0">
      <selection activeCell="B5" sqref="B5:C5"/>
    </sheetView>
  </sheetViews>
  <sheetFormatPr defaultColWidth="11.42578125" defaultRowHeight="15"/>
  <cols>
    <col min="5" max="5" width="43" customWidth="1"/>
    <col min="8" max="8" width="23.7109375" customWidth="1"/>
    <col min="12" max="12" width="30.140625" customWidth="1"/>
  </cols>
  <sheetData>
    <row r="1" spans="1:12" ht="45">
      <c r="A1" s="17" t="s">
        <v>191</v>
      </c>
      <c r="B1" s="17" t="s">
        <v>192</v>
      </c>
      <c r="C1" s="17" t="s">
        <v>193</v>
      </c>
      <c r="D1" s="17" t="s">
        <v>194</v>
      </c>
      <c r="E1" s="17" t="s">
        <v>195</v>
      </c>
      <c r="F1" s="17" t="s">
        <v>196</v>
      </c>
      <c r="G1" s="18" t="s">
        <v>197</v>
      </c>
      <c r="H1" s="17" t="s">
        <v>198</v>
      </c>
      <c r="I1" s="19" t="s">
        <v>199</v>
      </c>
      <c r="J1" s="19" t="s">
        <v>200</v>
      </c>
      <c r="K1" s="17" t="s">
        <v>201</v>
      </c>
    </row>
    <row r="2" spans="1:12" ht="30">
      <c r="A2" s="17">
        <v>2</v>
      </c>
      <c r="B2" s="17">
        <v>1020325</v>
      </c>
      <c r="C2" s="17" t="s">
        <v>202</v>
      </c>
      <c r="D2" s="17" t="s">
        <v>23</v>
      </c>
      <c r="E2" s="17" t="s">
        <v>203</v>
      </c>
      <c r="F2" s="17" t="s">
        <v>24</v>
      </c>
      <c r="G2" s="18">
        <v>75</v>
      </c>
      <c r="H2" s="17" t="s">
        <v>204</v>
      </c>
      <c r="I2" s="19">
        <v>43623</v>
      </c>
      <c r="J2" s="19">
        <v>44378</v>
      </c>
      <c r="K2" s="19" t="s">
        <v>205</v>
      </c>
      <c r="L2" s="20" t="s">
        <v>206</v>
      </c>
    </row>
    <row r="3" spans="1:12" ht="75">
      <c r="A3" s="17">
        <v>2</v>
      </c>
      <c r="B3" s="17">
        <v>1020327</v>
      </c>
      <c r="C3" s="17" t="s">
        <v>207</v>
      </c>
      <c r="D3" s="17" t="s">
        <v>23</v>
      </c>
      <c r="E3" s="17" t="s">
        <v>203</v>
      </c>
      <c r="F3" s="17" t="s">
        <v>24</v>
      </c>
      <c r="G3" s="18">
        <v>78</v>
      </c>
      <c r="H3" s="17" t="s">
        <v>204</v>
      </c>
      <c r="I3" s="19">
        <v>43627</v>
      </c>
      <c r="J3" s="19">
        <v>44378</v>
      </c>
      <c r="K3" s="19" t="s">
        <v>205</v>
      </c>
      <c r="L3" s="20" t="s">
        <v>206</v>
      </c>
    </row>
    <row r="4" spans="1:12" ht="45">
      <c r="A4" s="17">
        <v>2</v>
      </c>
      <c r="B4" s="17">
        <v>1020328</v>
      </c>
      <c r="C4" s="17" t="s">
        <v>208</v>
      </c>
      <c r="D4" s="17" t="s">
        <v>23</v>
      </c>
      <c r="E4" s="17" t="s">
        <v>203</v>
      </c>
      <c r="F4" s="17" t="s">
        <v>24</v>
      </c>
      <c r="G4" s="18">
        <v>100</v>
      </c>
      <c r="H4" s="17" t="s">
        <v>204</v>
      </c>
      <c r="I4" s="19">
        <v>43623</v>
      </c>
      <c r="J4" s="19">
        <v>44378</v>
      </c>
      <c r="K4" s="19" t="s">
        <v>205</v>
      </c>
      <c r="L4" s="20" t="s">
        <v>206</v>
      </c>
    </row>
    <row r="5" spans="1:12" ht="30">
      <c r="A5" s="17">
        <v>3</v>
      </c>
      <c r="B5" s="17">
        <v>1030242</v>
      </c>
      <c r="C5" s="21" t="s">
        <v>209</v>
      </c>
      <c r="D5" s="17" t="s">
        <v>23</v>
      </c>
      <c r="E5" s="17" t="s">
        <v>210</v>
      </c>
      <c r="F5" s="17" t="s">
        <v>19</v>
      </c>
      <c r="G5" s="18">
        <v>80</v>
      </c>
      <c r="H5" s="17" t="s">
        <v>204</v>
      </c>
      <c r="I5" s="19">
        <v>42393</v>
      </c>
      <c r="J5" s="19">
        <v>44378</v>
      </c>
      <c r="K5" s="19" t="s">
        <v>205</v>
      </c>
      <c r="L5" s="20" t="s">
        <v>211</v>
      </c>
    </row>
    <row r="6" spans="1:12" ht="45">
      <c r="A6" s="17">
        <v>5</v>
      </c>
      <c r="B6" s="17">
        <v>1050898</v>
      </c>
      <c r="C6" s="17" t="s">
        <v>212</v>
      </c>
      <c r="D6" s="17" t="s">
        <v>23</v>
      </c>
      <c r="E6" s="17" t="s">
        <v>213</v>
      </c>
      <c r="F6" s="17" t="s">
        <v>107</v>
      </c>
      <c r="G6" s="18">
        <v>100</v>
      </c>
      <c r="H6" s="17" t="s">
        <v>204</v>
      </c>
      <c r="I6" s="19">
        <v>42856</v>
      </c>
      <c r="J6" s="19">
        <v>44409</v>
      </c>
      <c r="K6" s="19" t="s">
        <v>205</v>
      </c>
      <c r="L6" s="20" t="s">
        <v>214</v>
      </c>
    </row>
    <row r="7" spans="1:12" ht="30">
      <c r="A7" s="17">
        <v>13</v>
      </c>
      <c r="B7" s="17">
        <v>1131982</v>
      </c>
      <c r="C7" s="17" t="s">
        <v>215</v>
      </c>
      <c r="D7" s="17" t="s">
        <v>23</v>
      </c>
      <c r="E7" s="17" t="s">
        <v>210</v>
      </c>
      <c r="F7" s="17" t="s">
        <v>19</v>
      </c>
      <c r="G7" s="18">
        <v>80</v>
      </c>
      <c r="H7" s="17" t="s">
        <v>204</v>
      </c>
      <c r="I7" s="19">
        <v>43313</v>
      </c>
      <c r="J7" s="19">
        <v>44378</v>
      </c>
      <c r="K7" s="19" t="s">
        <v>205</v>
      </c>
      <c r="L7" s="20" t="s">
        <v>206</v>
      </c>
    </row>
    <row r="8" spans="1:12" ht="60">
      <c r="A8" s="17">
        <v>13</v>
      </c>
      <c r="B8" s="17">
        <v>1132080</v>
      </c>
      <c r="C8" s="17" t="s">
        <v>216</v>
      </c>
      <c r="D8" s="17" t="s">
        <v>23</v>
      </c>
      <c r="E8" s="17" t="s">
        <v>217</v>
      </c>
      <c r="F8" s="17" t="s">
        <v>107</v>
      </c>
      <c r="G8" s="18">
        <v>50</v>
      </c>
      <c r="H8" s="17" t="s">
        <v>204</v>
      </c>
      <c r="I8" s="19">
        <v>43588</v>
      </c>
      <c r="J8" s="19">
        <v>44319</v>
      </c>
      <c r="K8" s="18" t="s">
        <v>218</v>
      </c>
      <c r="L8" s="20" t="s">
        <v>219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BD0EFDBC9B3A47A285034A32BC1420" ma:contentTypeVersion="8" ma:contentTypeDescription="Crear nuevo documento." ma:contentTypeScope="" ma:versionID="d4f67069af1cbffd173c471a57584f03">
  <xsd:schema xmlns:xsd="http://www.w3.org/2001/XMLSchema" xmlns:xs="http://www.w3.org/2001/XMLSchema" xmlns:p="http://schemas.microsoft.com/office/2006/metadata/properties" xmlns:ns2="5abe0c6b-1b6f-4662-ac98-bf4479006dbb" xmlns:ns3="f7ff8d7f-940f-4cc2-af82-4ba53a69da55" targetNamespace="http://schemas.microsoft.com/office/2006/metadata/properties" ma:root="true" ma:fieldsID="78e59fdfe173f1f493b8e34c25580e86" ns2:_="" ns3:_="">
    <xsd:import namespace="5abe0c6b-1b6f-4662-ac98-bf4479006dbb"/>
    <xsd:import namespace="f7ff8d7f-940f-4cc2-af82-4ba53a69d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e0c6b-1b6f-4662-ac98-bf4479006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8d7f-940f-4cc2-af82-4ba53a69d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A7664-C72C-4C1C-9711-75F8E566A1AA}"/>
</file>

<file path=customXml/itemProps2.xml><?xml version="1.0" encoding="utf-8"?>
<ds:datastoreItem xmlns:ds="http://schemas.openxmlformats.org/officeDocument/2006/customXml" ds:itemID="{44910125-6254-42C7-AFAD-0830C6341E85}"/>
</file>

<file path=customXml/itemProps3.xml><?xml version="1.0" encoding="utf-8"?>
<ds:datastoreItem xmlns:ds="http://schemas.openxmlformats.org/officeDocument/2006/customXml" ds:itemID="{BF5C1ED5-AE9D-4E64-BC0E-859D25A79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 Carmona, Emilia (Asesora Directora Nacional</dc:creator>
  <cp:keywords/>
  <dc:description/>
  <cp:lastModifiedBy/>
  <cp:revision/>
  <dcterms:created xsi:type="dcterms:W3CDTF">2020-12-10T19:03:41Z</dcterms:created>
  <dcterms:modified xsi:type="dcterms:W3CDTF">2021-06-16T20:20:52Z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0x0101006BBD0EFDBC9B3A47A285034A32BC1420</vt:lpwstr>
  </property>
</Properties>
</file>