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mgonzalez\Desktop\Anita\Ley 20032\Autoriza Convocatoria y otros\2019\6° Concurrso Residencias\"/>
    </mc:Choice>
  </mc:AlternateContent>
  <bookViews>
    <workbookView xWindow="0" yWindow="0" windowWidth="28800" windowHeight="11400"/>
  </bookViews>
  <sheets>
    <sheet name="ANEXO N°1 SUSTITUIDO" sheetId="2" r:id="rId1"/>
  </sheets>
  <definedNames>
    <definedName name="_xlnm._FilterDatabase" localSheetId="0" hidden="1">'ANEXO N°1 SUSTITUIDO'!$A$2:$N$45</definedName>
    <definedName name="_xlnm.Print_Area" localSheetId="0">'ANEXO N°1 SUSTITUIDO'!$A$1:$N$44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7" i="2" l="1"/>
  <c r="K9" i="2"/>
  <c r="K42" i="2" l="1"/>
  <c r="K39" i="2"/>
  <c r="K36" i="2"/>
  <c r="K33" i="2"/>
  <c r="K30" i="2"/>
  <c r="K24" i="2"/>
  <c r="K21" i="2"/>
  <c r="K18" i="2"/>
  <c r="K15" i="2"/>
  <c r="K12" i="2"/>
  <c r="K6" i="2"/>
  <c r="K3" i="2"/>
  <c r="L21" i="2" l="1"/>
  <c r="M21" i="2" s="1"/>
  <c r="K23" i="2"/>
  <c r="L23" i="2" s="1"/>
  <c r="M23" i="2" s="1"/>
  <c r="K22" i="2"/>
  <c r="L22" i="2" s="1"/>
  <c r="M22" i="2" s="1"/>
  <c r="K44" i="2" l="1"/>
  <c r="L44" i="2" s="1"/>
  <c r="M44" i="2" s="1"/>
  <c r="K43" i="2"/>
  <c r="L43" i="2" s="1"/>
  <c r="M43" i="2" s="1"/>
  <c r="L42" i="2"/>
  <c r="M42" i="2" s="1"/>
  <c r="K41" i="2"/>
  <c r="L41" i="2" s="1"/>
  <c r="M41" i="2" s="1"/>
  <c r="K40" i="2"/>
  <c r="L40" i="2" s="1"/>
  <c r="M40" i="2" s="1"/>
  <c r="L39" i="2"/>
  <c r="M39" i="2" s="1"/>
  <c r="K38" i="2"/>
  <c r="L38" i="2" s="1"/>
  <c r="M38" i="2" s="1"/>
  <c r="K37" i="2"/>
  <c r="L37" i="2" s="1"/>
  <c r="M37" i="2" s="1"/>
  <c r="L36" i="2"/>
  <c r="M36" i="2" s="1"/>
  <c r="K35" i="2"/>
  <c r="L35" i="2" s="1"/>
  <c r="M35" i="2" s="1"/>
  <c r="K34" i="2"/>
  <c r="L34" i="2" s="1"/>
  <c r="M34" i="2" s="1"/>
  <c r="L33" i="2"/>
  <c r="M33" i="2" s="1"/>
  <c r="K32" i="2"/>
  <c r="L32" i="2" s="1"/>
  <c r="M32" i="2" s="1"/>
  <c r="K31" i="2"/>
  <c r="L31" i="2" s="1"/>
  <c r="M31" i="2" s="1"/>
  <c r="L30" i="2"/>
  <c r="M30" i="2" s="1"/>
  <c r="K29" i="2"/>
  <c r="L29" i="2" s="1"/>
  <c r="M29" i="2" s="1"/>
  <c r="K28" i="2"/>
  <c r="L28" i="2" s="1"/>
  <c r="M28" i="2" s="1"/>
  <c r="L27" i="2"/>
  <c r="M27" i="2" s="1"/>
  <c r="K26" i="2"/>
  <c r="L26" i="2" s="1"/>
  <c r="M26" i="2" s="1"/>
  <c r="K25" i="2"/>
  <c r="L25" i="2" s="1"/>
  <c r="M25" i="2" s="1"/>
  <c r="L24" i="2"/>
  <c r="M24" i="2" s="1"/>
  <c r="K20" i="2"/>
  <c r="L20" i="2" s="1"/>
  <c r="M20" i="2" s="1"/>
  <c r="K19" i="2"/>
  <c r="L19" i="2" s="1"/>
  <c r="M19" i="2" s="1"/>
  <c r="L18" i="2"/>
  <c r="M18" i="2" s="1"/>
  <c r="K17" i="2"/>
  <c r="L17" i="2" s="1"/>
  <c r="M17" i="2" s="1"/>
  <c r="K16" i="2"/>
  <c r="L16" i="2" s="1"/>
  <c r="M16" i="2" s="1"/>
  <c r="L15" i="2"/>
  <c r="M15" i="2" s="1"/>
  <c r="K14" i="2"/>
  <c r="L14" i="2" s="1"/>
  <c r="M14" i="2" s="1"/>
  <c r="K13" i="2"/>
  <c r="L13" i="2" s="1"/>
  <c r="M13" i="2" s="1"/>
  <c r="L12" i="2"/>
  <c r="M12" i="2" s="1"/>
  <c r="K11" i="2"/>
  <c r="L11" i="2" s="1"/>
  <c r="M11" i="2" s="1"/>
  <c r="K10" i="2"/>
  <c r="L10" i="2" s="1"/>
  <c r="M10" i="2" s="1"/>
  <c r="L9" i="2"/>
  <c r="M9" i="2" s="1"/>
  <c r="K8" i="2"/>
  <c r="L8" i="2" s="1"/>
  <c r="M8" i="2" s="1"/>
  <c r="K7" i="2"/>
  <c r="L7" i="2" s="1"/>
  <c r="M7" i="2" s="1"/>
  <c r="L6" i="2"/>
  <c r="M6" i="2" s="1"/>
  <c r="K5" i="2"/>
  <c r="L5" i="2" s="1"/>
  <c r="M5" i="2" s="1"/>
  <c r="K4" i="2"/>
  <c r="L4" i="2" s="1"/>
  <c r="M4" i="2" s="1"/>
  <c r="L3" i="2"/>
  <c r="M3" i="2" s="1"/>
  <c r="L46" i="2" l="1"/>
</calcChain>
</file>

<file path=xl/sharedStrings.xml><?xml version="1.0" encoding="utf-8"?>
<sst xmlns="http://schemas.openxmlformats.org/spreadsheetml/2006/main" count="309" uniqueCount="41">
  <si>
    <t xml:space="preserve">REGIÓN </t>
  </si>
  <si>
    <t>CÓDIGO LICITACIÓN</t>
  </si>
  <si>
    <t>TIPO</t>
  </si>
  <si>
    <t>MODELO</t>
  </si>
  <si>
    <t>COMUNA BASE PREFERENTE</t>
  </si>
  <si>
    <t>FOCALIZACIÓN</t>
  </si>
  <si>
    <t>COBERTURA</t>
  </si>
  <si>
    <t>CVF</t>
  </si>
  <si>
    <t>EDAD</t>
  </si>
  <si>
    <t>SEXO</t>
  </si>
  <si>
    <t>COSTO NIÑO MES</t>
  </si>
  <si>
    <t>MONTO ANUAL</t>
  </si>
  <si>
    <t>MONTO PERIODO A LICITAR</t>
  </si>
  <si>
    <t>PERIODO A LICITAR (AÑOS)</t>
  </si>
  <si>
    <t>R - CENTROS RESIDENCIALES</t>
  </si>
  <si>
    <t>REGIONAL</t>
  </si>
  <si>
    <t>NO</t>
  </si>
  <si>
    <t>M</t>
  </si>
  <si>
    <t>A</t>
  </si>
  <si>
    <t>P - PROGRAMAS</t>
  </si>
  <si>
    <t>N/A</t>
  </si>
  <si>
    <t>RANCAGUA</t>
  </si>
  <si>
    <t>F</t>
  </si>
  <si>
    <t>VIÑA DEL MAR</t>
  </si>
  <si>
    <t>0 a 17 años, 11 meses y 29 días</t>
  </si>
  <si>
    <t>PUERTO MONTT</t>
  </si>
  <si>
    <t>PUENTE ALTO</t>
  </si>
  <si>
    <t>IQUIQUE</t>
  </si>
  <si>
    <t>COQUIMBO</t>
  </si>
  <si>
    <t>TALCA</t>
  </si>
  <si>
    <t>LINARES</t>
  </si>
  <si>
    <t>LAMPA</t>
  </si>
  <si>
    <t>CERRILLOS</t>
  </si>
  <si>
    <t>LA PINTANA</t>
  </si>
  <si>
    <t>MACUL</t>
  </si>
  <si>
    <t xml:space="preserve">RDS </t>
  </si>
  <si>
    <t>PRD</t>
  </si>
  <si>
    <t xml:space="preserve">PRE </t>
  </si>
  <si>
    <t>CONCEPCION</t>
  </si>
  <si>
    <t>ESTACION CENTRAL</t>
  </si>
  <si>
    <t xml:space="preserve">ANEXO Nº1 SUSTITUIDO: PLAZAS A LICITAR Y FOCALIZACIÓN TERRITORIAL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</si>
</sst>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\ * #,##0_-;\-&quot;$&quot;\ * #,##0_-;_-&quot;$&quot;\ * &quot;-&quot;_-;_-@_-"/>
    <numFmt numFmtId="165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0" fillId="0" borderId="0" xfId="0" applyFill="1"/>
    <xf numFmtId="164" fontId="0" fillId="0" borderId="0" xfId="0" applyNumberForma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5" fontId="0" fillId="0" borderId="1" xfId="0" applyNumberFormat="1" applyFill="1" applyBorder="1" applyAlignment="1">
      <alignment horizontal="center" vertical="center" wrapText="1"/>
    </xf>
    <xf numFmtId="165" fontId="0" fillId="0" borderId="1" xfId="0" applyNumberForma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vertical="center"/>
    </xf>
    <xf numFmtId="0" fontId="0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165" fontId="0" fillId="4" borderId="1" xfId="0" applyNumberFormat="1" applyFill="1" applyBorder="1" applyAlignment="1">
      <alignment horizontal="center" vertical="center" wrapText="1"/>
    </xf>
    <xf numFmtId="165" fontId="0" fillId="4" borderId="1" xfId="0" applyNumberForma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vertical="center"/>
    </xf>
    <xf numFmtId="164" fontId="4" fillId="4" borderId="1" xfId="0" applyNumberFormat="1" applyFont="1" applyFill="1" applyBorder="1" applyAlignment="1">
      <alignment vertical="center"/>
    </xf>
    <xf numFmtId="164" fontId="0" fillId="4" borderId="1" xfId="0" applyNumberFormat="1" applyFill="1" applyBorder="1" applyAlignment="1">
      <alignment vertical="center"/>
    </xf>
    <xf numFmtId="0" fontId="0" fillId="4" borderId="0" xfId="0" applyFill="1"/>
    <xf numFmtId="164" fontId="3" fillId="4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6"/>
  <sheetViews>
    <sheetView tabSelected="1" zoomScale="70" zoomScaleNormal="70" workbookViewId="0">
      <selection activeCell="B3" sqref="B3"/>
    </sheetView>
  </sheetViews>
  <sheetFormatPr baseColWidth="10" defaultRowHeight="15" x14ac:dyDescent="0.25"/>
  <cols>
    <col min="1" max="1" width="12.28515625" customWidth="1"/>
    <col min="2" max="2" width="18" customWidth="1"/>
    <col min="3" max="3" width="21.28515625" customWidth="1"/>
    <col min="4" max="4" width="14.140625" customWidth="1"/>
    <col min="5" max="5" width="21.42578125" customWidth="1"/>
    <col min="6" max="6" width="21.28515625" customWidth="1"/>
    <col min="7" max="7" width="19.28515625" customWidth="1"/>
    <col min="8" max="8" width="8.85546875" customWidth="1"/>
    <col min="9" max="9" width="18.85546875" customWidth="1"/>
    <col min="10" max="10" width="8.85546875" customWidth="1"/>
    <col min="11" max="11" width="18" customWidth="1"/>
    <col min="12" max="12" width="22.7109375" customWidth="1"/>
    <col min="13" max="13" width="22.28515625" customWidth="1"/>
    <col min="14" max="14" width="14.85546875" customWidth="1"/>
  </cols>
  <sheetData>
    <row r="1" spans="1:14" ht="44.25" customHeight="1" x14ac:dyDescent="0.25">
      <c r="A1" s="26" t="s">
        <v>40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7"/>
      <c r="N1" s="27"/>
    </row>
    <row r="2" spans="1:14" ht="25.5" x14ac:dyDescent="0.25">
      <c r="A2" s="25" t="s">
        <v>0</v>
      </c>
      <c r="B2" s="25" t="s">
        <v>1</v>
      </c>
      <c r="C2" s="25" t="s">
        <v>2</v>
      </c>
      <c r="D2" s="25" t="s">
        <v>3</v>
      </c>
      <c r="E2" s="25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  <c r="K2" s="25" t="s">
        <v>10</v>
      </c>
      <c r="L2" s="25" t="s">
        <v>11</v>
      </c>
      <c r="M2" s="25" t="s">
        <v>12</v>
      </c>
      <c r="N2" s="25" t="s">
        <v>13</v>
      </c>
    </row>
    <row r="3" spans="1:14" s="2" customFormat="1" ht="37.5" customHeight="1" x14ac:dyDescent="0.25">
      <c r="A3" s="5">
        <v>1</v>
      </c>
      <c r="B3" s="1">
        <v>5795</v>
      </c>
      <c r="C3" s="4" t="s">
        <v>14</v>
      </c>
      <c r="D3" s="4" t="s">
        <v>35</v>
      </c>
      <c r="E3" s="4" t="s">
        <v>27</v>
      </c>
      <c r="F3" s="1" t="s">
        <v>15</v>
      </c>
      <c r="G3" s="6">
        <v>15</v>
      </c>
      <c r="H3" s="6" t="s">
        <v>16</v>
      </c>
      <c r="I3" s="7" t="s">
        <v>24</v>
      </c>
      <c r="J3" s="8" t="s">
        <v>18</v>
      </c>
      <c r="K3" s="9">
        <f>(((6.75*(28+192+0)%)+6.75)+((15.75*(28+42.5)%)+15.75))*16250</f>
        <v>787373.4375</v>
      </c>
      <c r="L3" s="10">
        <f t="shared" ref="L3:L44" si="0">G3*K3*12</f>
        <v>141727218.75</v>
      </c>
      <c r="M3" s="11">
        <f>L3*N3</f>
        <v>141727218.75</v>
      </c>
      <c r="N3" s="6">
        <v>1</v>
      </c>
    </row>
    <row r="4" spans="1:14" s="2" customFormat="1" ht="37.5" customHeight="1" x14ac:dyDescent="0.25">
      <c r="A4" s="5">
        <v>1</v>
      </c>
      <c r="B4" s="1">
        <v>5795</v>
      </c>
      <c r="C4" s="4" t="s">
        <v>19</v>
      </c>
      <c r="D4" s="4" t="s">
        <v>36</v>
      </c>
      <c r="E4" s="4" t="s">
        <v>27</v>
      </c>
      <c r="F4" s="1" t="s">
        <v>15</v>
      </c>
      <c r="G4" s="6">
        <v>15</v>
      </c>
      <c r="H4" s="6" t="s">
        <v>20</v>
      </c>
      <c r="I4" s="7" t="s">
        <v>24</v>
      </c>
      <c r="J4" s="8" t="s">
        <v>18</v>
      </c>
      <c r="K4" s="12">
        <f>((9.3*28%)+9.3)*16250</f>
        <v>193440.00000000003</v>
      </c>
      <c r="L4" s="10">
        <f t="shared" si="0"/>
        <v>34819200.000000007</v>
      </c>
      <c r="M4" s="11">
        <f t="shared" ref="M4:M44" si="1">L4*N4</f>
        <v>34819200.000000007</v>
      </c>
      <c r="N4" s="6">
        <v>1</v>
      </c>
    </row>
    <row r="5" spans="1:14" s="2" customFormat="1" ht="37.5" customHeight="1" x14ac:dyDescent="0.25">
      <c r="A5" s="5">
        <v>1</v>
      </c>
      <c r="B5" s="1">
        <v>5795</v>
      </c>
      <c r="C5" s="4" t="s">
        <v>19</v>
      </c>
      <c r="D5" s="4" t="s">
        <v>37</v>
      </c>
      <c r="E5" s="4" t="s">
        <v>27</v>
      </c>
      <c r="F5" s="1" t="s">
        <v>15</v>
      </c>
      <c r="G5" s="6">
        <v>15</v>
      </c>
      <c r="H5" s="6" t="s">
        <v>20</v>
      </c>
      <c r="I5" s="7" t="s">
        <v>24</v>
      </c>
      <c r="J5" s="8" t="s">
        <v>18</v>
      </c>
      <c r="K5" s="12">
        <f>((9.3*28%)+9.3)*16250</f>
        <v>193440.00000000003</v>
      </c>
      <c r="L5" s="10">
        <f t="shared" si="0"/>
        <v>34819200.000000007</v>
      </c>
      <c r="M5" s="11">
        <f t="shared" si="1"/>
        <v>34819200.000000007</v>
      </c>
      <c r="N5" s="6">
        <v>1</v>
      </c>
    </row>
    <row r="6" spans="1:14" s="2" customFormat="1" ht="37.5" customHeight="1" x14ac:dyDescent="0.25">
      <c r="A6" s="5">
        <v>4</v>
      </c>
      <c r="B6" s="1">
        <v>5796</v>
      </c>
      <c r="C6" s="4" t="s">
        <v>14</v>
      </c>
      <c r="D6" s="4" t="s">
        <v>35</v>
      </c>
      <c r="E6" s="4" t="s">
        <v>28</v>
      </c>
      <c r="F6" s="1" t="s">
        <v>15</v>
      </c>
      <c r="G6" s="6">
        <v>20</v>
      </c>
      <c r="H6" s="6" t="s">
        <v>16</v>
      </c>
      <c r="I6" s="7" t="s">
        <v>24</v>
      </c>
      <c r="J6" s="8" t="s">
        <v>18</v>
      </c>
      <c r="K6" s="9">
        <f>(((6.75*(14+192+0)%)+6.75)+((15.75*(14+42.5)%)+15.75))*16250</f>
        <v>736185.9375</v>
      </c>
      <c r="L6" s="10">
        <f t="shared" si="0"/>
        <v>176684625</v>
      </c>
      <c r="M6" s="11">
        <f t="shared" si="1"/>
        <v>176684625</v>
      </c>
      <c r="N6" s="6">
        <v>1</v>
      </c>
    </row>
    <row r="7" spans="1:14" s="2" customFormat="1" ht="37.5" customHeight="1" x14ac:dyDescent="0.25">
      <c r="A7" s="5">
        <v>4</v>
      </c>
      <c r="B7" s="1">
        <v>5796</v>
      </c>
      <c r="C7" s="4" t="s">
        <v>19</v>
      </c>
      <c r="D7" s="4" t="s">
        <v>36</v>
      </c>
      <c r="E7" s="4" t="s">
        <v>28</v>
      </c>
      <c r="F7" s="1" t="s">
        <v>15</v>
      </c>
      <c r="G7" s="6">
        <v>20</v>
      </c>
      <c r="H7" s="6" t="s">
        <v>20</v>
      </c>
      <c r="I7" s="7" t="s">
        <v>24</v>
      </c>
      <c r="J7" s="8" t="s">
        <v>18</v>
      </c>
      <c r="K7" s="12">
        <f>((9.3*14%)+9.3)*16250</f>
        <v>172282.5</v>
      </c>
      <c r="L7" s="10">
        <f t="shared" si="0"/>
        <v>41347800</v>
      </c>
      <c r="M7" s="11">
        <f t="shared" si="1"/>
        <v>41347800</v>
      </c>
      <c r="N7" s="6">
        <v>1</v>
      </c>
    </row>
    <row r="8" spans="1:14" s="2" customFormat="1" ht="37.5" customHeight="1" x14ac:dyDescent="0.25">
      <c r="A8" s="5">
        <v>4</v>
      </c>
      <c r="B8" s="1">
        <v>5796</v>
      </c>
      <c r="C8" s="4" t="s">
        <v>19</v>
      </c>
      <c r="D8" s="4" t="s">
        <v>37</v>
      </c>
      <c r="E8" s="4" t="s">
        <v>28</v>
      </c>
      <c r="F8" s="1" t="s">
        <v>15</v>
      </c>
      <c r="G8" s="6">
        <v>20</v>
      </c>
      <c r="H8" s="6" t="s">
        <v>20</v>
      </c>
      <c r="I8" s="7" t="s">
        <v>24</v>
      </c>
      <c r="J8" s="8" t="s">
        <v>18</v>
      </c>
      <c r="K8" s="12">
        <f>((9.3*14%)+9.3)*16250</f>
        <v>172282.5</v>
      </c>
      <c r="L8" s="10">
        <f t="shared" si="0"/>
        <v>41347800</v>
      </c>
      <c r="M8" s="11">
        <f t="shared" si="1"/>
        <v>41347800</v>
      </c>
      <c r="N8" s="6">
        <v>1</v>
      </c>
    </row>
    <row r="9" spans="1:14" s="23" customFormat="1" ht="37.5" customHeight="1" x14ac:dyDescent="0.25">
      <c r="A9" s="14">
        <v>5</v>
      </c>
      <c r="B9" s="15">
        <v>5798</v>
      </c>
      <c r="C9" s="16" t="s">
        <v>14</v>
      </c>
      <c r="D9" s="16" t="s">
        <v>35</v>
      </c>
      <c r="E9" s="16" t="s">
        <v>23</v>
      </c>
      <c r="F9" s="1" t="s">
        <v>15</v>
      </c>
      <c r="G9" s="6">
        <v>20</v>
      </c>
      <c r="H9" s="6" t="s">
        <v>16</v>
      </c>
      <c r="I9" s="18" t="s">
        <v>24</v>
      </c>
      <c r="J9" s="19" t="s">
        <v>18</v>
      </c>
      <c r="K9" s="20">
        <f>(((6.75*(0+192)%)+6.75)+((15.75*(0+42.5)%)+15.75))*16250</f>
        <v>684998.4375</v>
      </c>
      <c r="L9" s="21">
        <f t="shared" si="0"/>
        <v>164399625</v>
      </c>
      <c r="M9" s="22">
        <f t="shared" si="1"/>
        <v>164399625</v>
      </c>
      <c r="N9" s="17">
        <v>1</v>
      </c>
    </row>
    <row r="10" spans="1:14" s="23" customFormat="1" ht="37.5" customHeight="1" x14ac:dyDescent="0.25">
      <c r="A10" s="14">
        <v>5</v>
      </c>
      <c r="B10" s="15">
        <v>5798</v>
      </c>
      <c r="C10" s="16" t="s">
        <v>19</v>
      </c>
      <c r="D10" s="16" t="s">
        <v>36</v>
      </c>
      <c r="E10" s="16" t="s">
        <v>23</v>
      </c>
      <c r="F10" s="1" t="s">
        <v>15</v>
      </c>
      <c r="G10" s="6">
        <v>20</v>
      </c>
      <c r="H10" s="6" t="s">
        <v>20</v>
      </c>
      <c r="I10" s="18" t="s">
        <v>24</v>
      </c>
      <c r="J10" s="19" t="s">
        <v>18</v>
      </c>
      <c r="K10" s="24">
        <f>((9.3*0%)+9.3)*16250</f>
        <v>151125</v>
      </c>
      <c r="L10" s="21">
        <f t="shared" si="0"/>
        <v>36270000</v>
      </c>
      <c r="M10" s="22">
        <f t="shared" si="1"/>
        <v>36270000</v>
      </c>
      <c r="N10" s="17">
        <v>1</v>
      </c>
    </row>
    <row r="11" spans="1:14" s="23" customFormat="1" ht="37.5" customHeight="1" x14ac:dyDescent="0.25">
      <c r="A11" s="14">
        <v>5</v>
      </c>
      <c r="B11" s="15">
        <v>5798</v>
      </c>
      <c r="C11" s="16" t="s">
        <v>19</v>
      </c>
      <c r="D11" s="16" t="s">
        <v>37</v>
      </c>
      <c r="E11" s="16" t="s">
        <v>23</v>
      </c>
      <c r="F11" s="1" t="s">
        <v>15</v>
      </c>
      <c r="G11" s="6">
        <v>20</v>
      </c>
      <c r="H11" s="6" t="s">
        <v>20</v>
      </c>
      <c r="I11" s="18" t="s">
        <v>24</v>
      </c>
      <c r="J11" s="19" t="s">
        <v>18</v>
      </c>
      <c r="K11" s="24">
        <f>((9.3*0%)+9.3)*16250</f>
        <v>151125</v>
      </c>
      <c r="L11" s="21">
        <f t="shared" si="0"/>
        <v>36270000</v>
      </c>
      <c r="M11" s="22">
        <f t="shared" si="1"/>
        <v>36270000</v>
      </c>
      <c r="N11" s="17">
        <v>1</v>
      </c>
    </row>
    <row r="12" spans="1:14" s="2" customFormat="1" ht="37.5" customHeight="1" x14ac:dyDescent="0.25">
      <c r="A12" s="5">
        <v>6</v>
      </c>
      <c r="B12" s="1">
        <v>5800</v>
      </c>
      <c r="C12" s="4" t="s">
        <v>14</v>
      </c>
      <c r="D12" s="4" t="s">
        <v>35</v>
      </c>
      <c r="E12" s="4" t="s">
        <v>21</v>
      </c>
      <c r="F12" s="1" t="s">
        <v>15</v>
      </c>
      <c r="G12" s="6">
        <v>30</v>
      </c>
      <c r="H12" s="6" t="s">
        <v>16</v>
      </c>
      <c r="I12" s="7" t="s">
        <v>24</v>
      </c>
      <c r="J12" s="8" t="s">
        <v>18</v>
      </c>
      <c r="K12" s="9">
        <f>(((6.75*(0+178+0)%)+6.75)+((15.75*(0+42.5)%)+15.75))*16250</f>
        <v>669642.1875</v>
      </c>
      <c r="L12" s="13">
        <f t="shared" si="0"/>
        <v>241071187.5</v>
      </c>
      <c r="M12" s="11">
        <f t="shared" si="1"/>
        <v>241071187.5</v>
      </c>
      <c r="N12" s="6">
        <v>1</v>
      </c>
    </row>
    <row r="13" spans="1:14" s="2" customFormat="1" ht="37.5" customHeight="1" x14ac:dyDescent="0.25">
      <c r="A13" s="5">
        <v>6</v>
      </c>
      <c r="B13" s="1">
        <v>5800</v>
      </c>
      <c r="C13" s="4" t="s">
        <v>19</v>
      </c>
      <c r="D13" s="4" t="s">
        <v>36</v>
      </c>
      <c r="E13" s="4" t="s">
        <v>21</v>
      </c>
      <c r="F13" s="1" t="s">
        <v>15</v>
      </c>
      <c r="G13" s="6">
        <v>30</v>
      </c>
      <c r="H13" s="6" t="s">
        <v>20</v>
      </c>
      <c r="I13" s="7" t="s">
        <v>24</v>
      </c>
      <c r="J13" s="8" t="s">
        <v>18</v>
      </c>
      <c r="K13" s="12">
        <f>((9.3*0%)+9.3)*16250</f>
        <v>151125</v>
      </c>
      <c r="L13" s="13">
        <f t="shared" si="0"/>
        <v>54405000</v>
      </c>
      <c r="M13" s="11">
        <f t="shared" si="1"/>
        <v>54405000</v>
      </c>
      <c r="N13" s="6">
        <v>1</v>
      </c>
    </row>
    <row r="14" spans="1:14" s="2" customFormat="1" ht="37.5" customHeight="1" x14ac:dyDescent="0.25">
      <c r="A14" s="5">
        <v>6</v>
      </c>
      <c r="B14" s="1">
        <v>5800</v>
      </c>
      <c r="C14" s="4" t="s">
        <v>19</v>
      </c>
      <c r="D14" s="4" t="s">
        <v>37</v>
      </c>
      <c r="E14" s="4" t="s">
        <v>21</v>
      </c>
      <c r="F14" s="1" t="s">
        <v>15</v>
      </c>
      <c r="G14" s="6">
        <v>30</v>
      </c>
      <c r="H14" s="6" t="s">
        <v>20</v>
      </c>
      <c r="I14" s="7" t="s">
        <v>24</v>
      </c>
      <c r="J14" s="8" t="s">
        <v>18</v>
      </c>
      <c r="K14" s="12">
        <f>((9.3*0%)+9.3)*16250</f>
        <v>151125</v>
      </c>
      <c r="L14" s="13">
        <f t="shared" si="0"/>
        <v>54405000</v>
      </c>
      <c r="M14" s="11">
        <f t="shared" si="1"/>
        <v>54405000</v>
      </c>
      <c r="N14" s="6">
        <v>1</v>
      </c>
    </row>
    <row r="15" spans="1:14" s="2" customFormat="1" ht="37.5" customHeight="1" x14ac:dyDescent="0.25">
      <c r="A15" s="5">
        <v>7</v>
      </c>
      <c r="B15" s="1">
        <v>5801</v>
      </c>
      <c r="C15" s="4" t="s">
        <v>14</v>
      </c>
      <c r="D15" s="4" t="s">
        <v>35</v>
      </c>
      <c r="E15" s="4" t="s">
        <v>29</v>
      </c>
      <c r="F15" s="1" t="s">
        <v>15</v>
      </c>
      <c r="G15" s="6">
        <v>15</v>
      </c>
      <c r="H15" s="6" t="s">
        <v>16</v>
      </c>
      <c r="I15" s="7" t="s">
        <v>24</v>
      </c>
      <c r="J15" s="8" t="s">
        <v>22</v>
      </c>
      <c r="K15" s="9">
        <f>(((6.75*(0+192+0)%)+6.75)+((15.75*(0+42.5)%)+15.75))*16250</f>
        <v>684998.4375</v>
      </c>
      <c r="L15" s="13">
        <f t="shared" si="0"/>
        <v>123299718.75</v>
      </c>
      <c r="M15" s="11">
        <f t="shared" si="1"/>
        <v>123299718.75</v>
      </c>
      <c r="N15" s="6">
        <v>1</v>
      </c>
    </row>
    <row r="16" spans="1:14" s="2" customFormat="1" ht="37.5" customHeight="1" x14ac:dyDescent="0.25">
      <c r="A16" s="5">
        <v>7</v>
      </c>
      <c r="B16" s="1">
        <v>5801</v>
      </c>
      <c r="C16" s="4" t="s">
        <v>19</v>
      </c>
      <c r="D16" s="4" t="s">
        <v>36</v>
      </c>
      <c r="E16" s="4" t="s">
        <v>29</v>
      </c>
      <c r="F16" s="1" t="s">
        <v>15</v>
      </c>
      <c r="G16" s="6">
        <v>15</v>
      </c>
      <c r="H16" s="6" t="s">
        <v>20</v>
      </c>
      <c r="I16" s="7" t="s">
        <v>24</v>
      </c>
      <c r="J16" s="8" t="s">
        <v>22</v>
      </c>
      <c r="K16" s="12">
        <f t="shared" ref="K16:K17" si="2">((9.3*0%)+9.3)*16250</f>
        <v>151125</v>
      </c>
      <c r="L16" s="13">
        <f t="shared" si="0"/>
        <v>27202500</v>
      </c>
      <c r="M16" s="11">
        <f t="shared" si="1"/>
        <v>27202500</v>
      </c>
      <c r="N16" s="6">
        <v>1</v>
      </c>
    </row>
    <row r="17" spans="1:14" s="2" customFormat="1" ht="37.5" customHeight="1" x14ac:dyDescent="0.25">
      <c r="A17" s="5">
        <v>7</v>
      </c>
      <c r="B17" s="1">
        <v>5801</v>
      </c>
      <c r="C17" s="4" t="s">
        <v>19</v>
      </c>
      <c r="D17" s="4" t="s">
        <v>37</v>
      </c>
      <c r="E17" s="4" t="s">
        <v>29</v>
      </c>
      <c r="F17" s="1" t="s">
        <v>15</v>
      </c>
      <c r="G17" s="6">
        <v>15</v>
      </c>
      <c r="H17" s="6" t="s">
        <v>20</v>
      </c>
      <c r="I17" s="7" t="s">
        <v>24</v>
      </c>
      <c r="J17" s="8" t="s">
        <v>22</v>
      </c>
      <c r="K17" s="12">
        <f t="shared" si="2"/>
        <v>151125</v>
      </c>
      <c r="L17" s="13">
        <f t="shared" si="0"/>
        <v>27202500</v>
      </c>
      <c r="M17" s="11">
        <f t="shared" si="1"/>
        <v>27202500</v>
      </c>
      <c r="N17" s="6">
        <v>1</v>
      </c>
    </row>
    <row r="18" spans="1:14" s="2" customFormat="1" ht="37.5" customHeight="1" x14ac:dyDescent="0.25">
      <c r="A18" s="5">
        <v>7</v>
      </c>
      <c r="B18" s="1">
        <v>5802</v>
      </c>
      <c r="C18" s="4" t="s">
        <v>14</v>
      </c>
      <c r="D18" s="4" t="s">
        <v>35</v>
      </c>
      <c r="E18" s="4" t="s">
        <v>30</v>
      </c>
      <c r="F18" s="1" t="s">
        <v>15</v>
      </c>
      <c r="G18" s="6">
        <v>15</v>
      </c>
      <c r="H18" s="6" t="s">
        <v>16</v>
      </c>
      <c r="I18" s="7" t="s">
        <v>24</v>
      </c>
      <c r="J18" s="8" t="s">
        <v>17</v>
      </c>
      <c r="K18" s="9">
        <f>(((6.75*(0+192+0)%)+6.75)+((15.75*(0+42.5)%)+15.75))*16250</f>
        <v>684998.4375</v>
      </c>
      <c r="L18" s="13">
        <f t="shared" si="0"/>
        <v>123299718.75</v>
      </c>
      <c r="M18" s="11">
        <f t="shared" si="1"/>
        <v>123299718.75</v>
      </c>
      <c r="N18" s="6">
        <v>1</v>
      </c>
    </row>
    <row r="19" spans="1:14" s="2" customFormat="1" ht="37.5" customHeight="1" x14ac:dyDescent="0.25">
      <c r="A19" s="5">
        <v>7</v>
      </c>
      <c r="B19" s="1">
        <v>5802</v>
      </c>
      <c r="C19" s="4" t="s">
        <v>19</v>
      </c>
      <c r="D19" s="4" t="s">
        <v>36</v>
      </c>
      <c r="E19" s="4" t="s">
        <v>30</v>
      </c>
      <c r="F19" s="1" t="s">
        <v>15</v>
      </c>
      <c r="G19" s="6">
        <v>15</v>
      </c>
      <c r="H19" s="6" t="s">
        <v>20</v>
      </c>
      <c r="I19" s="7" t="s">
        <v>24</v>
      </c>
      <c r="J19" s="8" t="s">
        <v>17</v>
      </c>
      <c r="K19" s="12">
        <f t="shared" ref="K19:K20" si="3">((9.3*0%)+9.3)*16250</f>
        <v>151125</v>
      </c>
      <c r="L19" s="13">
        <f t="shared" si="0"/>
        <v>27202500</v>
      </c>
      <c r="M19" s="11">
        <f t="shared" si="1"/>
        <v>27202500</v>
      </c>
      <c r="N19" s="6">
        <v>1</v>
      </c>
    </row>
    <row r="20" spans="1:14" s="2" customFormat="1" ht="37.5" customHeight="1" x14ac:dyDescent="0.25">
      <c r="A20" s="5">
        <v>7</v>
      </c>
      <c r="B20" s="1">
        <v>5802</v>
      </c>
      <c r="C20" s="4" t="s">
        <v>19</v>
      </c>
      <c r="D20" s="4" t="s">
        <v>37</v>
      </c>
      <c r="E20" s="4" t="s">
        <v>30</v>
      </c>
      <c r="F20" s="1" t="s">
        <v>15</v>
      </c>
      <c r="G20" s="6">
        <v>15</v>
      </c>
      <c r="H20" s="6" t="s">
        <v>20</v>
      </c>
      <c r="I20" s="7" t="s">
        <v>24</v>
      </c>
      <c r="J20" s="8" t="s">
        <v>17</v>
      </c>
      <c r="K20" s="12">
        <f t="shared" si="3"/>
        <v>151125</v>
      </c>
      <c r="L20" s="13">
        <f t="shared" si="0"/>
        <v>27202500</v>
      </c>
      <c r="M20" s="11">
        <f t="shared" si="1"/>
        <v>27202500</v>
      </c>
      <c r="N20" s="6">
        <v>1</v>
      </c>
    </row>
    <row r="21" spans="1:14" s="23" customFormat="1" ht="37.5" customHeight="1" x14ac:dyDescent="0.25">
      <c r="A21" s="14">
        <v>8</v>
      </c>
      <c r="B21" s="15">
        <v>5803</v>
      </c>
      <c r="C21" s="16" t="s">
        <v>14</v>
      </c>
      <c r="D21" s="16" t="s">
        <v>35</v>
      </c>
      <c r="E21" s="16" t="s">
        <v>38</v>
      </c>
      <c r="F21" s="1" t="s">
        <v>15</v>
      </c>
      <c r="G21" s="6">
        <v>15</v>
      </c>
      <c r="H21" s="6" t="s">
        <v>16</v>
      </c>
      <c r="I21" s="18" t="s">
        <v>24</v>
      </c>
      <c r="J21" s="19" t="s">
        <v>18</v>
      </c>
      <c r="K21" s="20">
        <f>(((6.75*(14+192+0)%)+6.75)+((15.75*(14+42.5)%)+15.75))*16250</f>
        <v>736185.9375</v>
      </c>
      <c r="L21" s="21">
        <f t="shared" si="0"/>
        <v>132513468.75</v>
      </c>
      <c r="M21" s="22">
        <f t="shared" si="1"/>
        <v>132513468.75</v>
      </c>
      <c r="N21" s="17">
        <v>1</v>
      </c>
    </row>
    <row r="22" spans="1:14" s="23" customFormat="1" ht="37.5" customHeight="1" x14ac:dyDescent="0.25">
      <c r="A22" s="14">
        <v>8</v>
      </c>
      <c r="B22" s="15">
        <v>5803</v>
      </c>
      <c r="C22" s="16" t="s">
        <v>19</v>
      </c>
      <c r="D22" s="16" t="s">
        <v>36</v>
      </c>
      <c r="E22" s="16" t="s">
        <v>38</v>
      </c>
      <c r="F22" s="1" t="s">
        <v>15</v>
      </c>
      <c r="G22" s="6">
        <v>15</v>
      </c>
      <c r="H22" s="6" t="s">
        <v>20</v>
      </c>
      <c r="I22" s="18" t="s">
        <v>24</v>
      </c>
      <c r="J22" s="19" t="s">
        <v>18</v>
      </c>
      <c r="K22" s="24">
        <f t="shared" ref="K22:K23" si="4">((9.3*14%)+9.3)*16250</f>
        <v>172282.5</v>
      </c>
      <c r="L22" s="21">
        <f t="shared" si="0"/>
        <v>31010850</v>
      </c>
      <c r="M22" s="22">
        <f t="shared" si="1"/>
        <v>31010850</v>
      </c>
      <c r="N22" s="17">
        <v>1</v>
      </c>
    </row>
    <row r="23" spans="1:14" s="23" customFormat="1" ht="37.5" customHeight="1" x14ac:dyDescent="0.25">
      <c r="A23" s="14">
        <v>8</v>
      </c>
      <c r="B23" s="15">
        <v>5803</v>
      </c>
      <c r="C23" s="16" t="s">
        <v>19</v>
      </c>
      <c r="D23" s="16" t="s">
        <v>37</v>
      </c>
      <c r="E23" s="16" t="s">
        <v>38</v>
      </c>
      <c r="F23" s="1" t="s">
        <v>15</v>
      </c>
      <c r="G23" s="6">
        <v>15</v>
      </c>
      <c r="H23" s="6" t="s">
        <v>20</v>
      </c>
      <c r="I23" s="18" t="s">
        <v>24</v>
      </c>
      <c r="J23" s="19" t="s">
        <v>18</v>
      </c>
      <c r="K23" s="24">
        <f t="shared" si="4"/>
        <v>172282.5</v>
      </c>
      <c r="L23" s="21">
        <f t="shared" si="0"/>
        <v>31010850</v>
      </c>
      <c r="M23" s="22">
        <f t="shared" si="1"/>
        <v>31010850</v>
      </c>
      <c r="N23" s="17">
        <v>1</v>
      </c>
    </row>
    <row r="24" spans="1:14" s="2" customFormat="1" ht="37.5" customHeight="1" x14ac:dyDescent="0.25">
      <c r="A24" s="5">
        <v>10</v>
      </c>
      <c r="B24" s="1">
        <v>5805</v>
      </c>
      <c r="C24" s="4" t="s">
        <v>14</v>
      </c>
      <c r="D24" s="4" t="s">
        <v>35</v>
      </c>
      <c r="E24" s="4" t="s">
        <v>25</v>
      </c>
      <c r="F24" s="1" t="s">
        <v>15</v>
      </c>
      <c r="G24" s="6">
        <v>15</v>
      </c>
      <c r="H24" s="6" t="s">
        <v>16</v>
      </c>
      <c r="I24" s="7" t="s">
        <v>24</v>
      </c>
      <c r="J24" s="8" t="s">
        <v>18</v>
      </c>
      <c r="K24" s="9">
        <f>(((6.75*(14+192+0)%)+6.75)+((15.75*(14+42.5)%)+15.75))*16250</f>
        <v>736185.9375</v>
      </c>
      <c r="L24" s="13">
        <f t="shared" si="0"/>
        <v>132513468.75</v>
      </c>
      <c r="M24" s="11">
        <f t="shared" si="1"/>
        <v>132513468.75</v>
      </c>
      <c r="N24" s="6">
        <v>1</v>
      </c>
    </row>
    <row r="25" spans="1:14" s="2" customFormat="1" ht="37.5" customHeight="1" x14ac:dyDescent="0.25">
      <c r="A25" s="5">
        <v>10</v>
      </c>
      <c r="B25" s="1">
        <v>5805</v>
      </c>
      <c r="C25" s="4" t="s">
        <v>19</v>
      </c>
      <c r="D25" s="4" t="s">
        <v>36</v>
      </c>
      <c r="E25" s="4" t="s">
        <v>25</v>
      </c>
      <c r="F25" s="1" t="s">
        <v>15</v>
      </c>
      <c r="G25" s="6">
        <v>15</v>
      </c>
      <c r="H25" s="6" t="s">
        <v>20</v>
      </c>
      <c r="I25" s="7" t="s">
        <v>24</v>
      </c>
      <c r="J25" s="8" t="s">
        <v>18</v>
      </c>
      <c r="K25" s="12">
        <f>((9.3*14%)+9.3)*16250</f>
        <v>172282.5</v>
      </c>
      <c r="L25" s="13">
        <f t="shared" si="0"/>
        <v>31010850</v>
      </c>
      <c r="M25" s="11">
        <f t="shared" si="1"/>
        <v>31010850</v>
      </c>
      <c r="N25" s="6">
        <v>1</v>
      </c>
    </row>
    <row r="26" spans="1:14" s="2" customFormat="1" ht="37.5" customHeight="1" x14ac:dyDescent="0.25">
      <c r="A26" s="5">
        <v>10</v>
      </c>
      <c r="B26" s="1">
        <v>5805</v>
      </c>
      <c r="C26" s="4" t="s">
        <v>19</v>
      </c>
      <c r="D26" s="4" t="s">
        <v>37</v>
      </c>
      <c r="E26" s="4" t="s">
        <v>25</v>
      </c>
      <c r="F26" s="1" t="s">
        <v>15</v>
      </c>
      <c r="G26" s="6">
        <v>15</v>
      </c>
      <c r="H26" s="6" t="s">
        <v>20</v>
      </c>
      <c r="I26" s="7" t="s">
        <v>24</v>
      </c>
      <c r="J26" s="8" t="s">
        <v>18</v>
      </c>
      <c r="K26" s="12">
        <f>((9.3*14%)+9.3)*16250</f>
        <v>172282.5</v>
      </c>
      <c r="L26" s="13">
        <f t="shared" si="0"/>
        <v>31010850</v>
      </c>
      <c r="M26" s="11">
        <f t="shared" si="1"/>
        <v>31010850</v>
      </c>
      <c r="N26" s="6">
        <v>1</v>
      </c>
    </row>
    <row r="27" spans="1:14" s="2" customFormat="1" ht="37.5" customHeight="1" x14ac:dyDescent="0.25">
      <c r="A27" s="5">
        <v>13</v>
      </c>
      <c r="B27" s="1">
        <v>5806</v>
      </c>
      <c r="C27" s="4" t="s">
        <v>14</v>
      </c>
      <c r="D27" s="4" t="s">
        <v>35</v>
      </c>
      <c r="E27" s="4" t="s">
        <v>31</v>
      </c>
      <c r="F27" s="1" t="s">
        <v>15</v>
      </c>
      <c r="G27" s="6">
        <v>30</v>
      </c>
      <c r="H27" s="6" t="s">
        <v>16</v>
      </c>
      <c r="I27" s="7" t="s">
        <v>24</v>
      </c>
      <c r="J27" s="8" t="s">
        <v>18</v>
      </c>
      <c r="K27" s="9">
        <f>(((6.75*(0+178+0)%)+6.75)+((15.75*(0+42.5)%)+15.75))*16250</f>
        <v>669642.1875</v>
      </c>
      <c r="L27" s="13">
        <f t="shared" si="0"/>
        <v>241071187.5</v>
      </c>
      <c r="M27" s="11">
        <f t="shared" si="1"/>
        <v>241071187.5</v>
      </c>
      <c r="N27" s="6">
        <v>1</v>
      </c>
    </row>
    <row r="28" spans="1:14" s="2" customFormat="1" ht="37.5" customHeight="1" x14ac:dyDescent="0.25">
      <c r="A28" s="5">
        <v>13</v>
      </c>
      <c r="B28" s="1">
        <v>5806</v>
      </c>
      <c r="C28" s="4" t="s">
        <v>19</v>
      </c>
      <c r="D28" s="4" t="s">
        <v>36</v>
      </c>
      <c r="E28" s="4" t="s">
        <v>31</v>
      </c>
      <c r="F28" s="1" t="s">
        <v>15</v>
      </c>
      <c r="G28" s="6">
        <v>30</v>
      </c>
      <c r="H28" s="6" t="s">
        <v>20</v>
      </c>
      <c r="I28" s="7" t="s">
        <v>24</v>
      </c>
      <c r="J28" s="8" t="s">
        <v>18</v>
      </c>
      <c r="K28" s="12">
        <f t="shared" ref="K28:K29" si="5">((9.3*0%)+9.3)*16250</f>
        <v>151125</v>
      </c>
      <c r="L28" s="13">
        <f t="shared" si="0"/>
        <v>54405000</v>
      </c>
      <c r="M28" s="11">
        <f t="shared" si="1"/>
        <v>54405000</v>
      </c>
      <c r="N28" s="6">
        <v>1</v>
      </c>
    </row>
    <row r="29" spans="1:14" s="2" customFormat="1" ht="37.5" customHeight="1" x14ac:dyDescent="0.25">
      <c r="A29" s="5">
        <v>13</v>
      </c>
      <c r="B29" s="1">
        <v>5806</v>
      </c>
      <c r="C29" s="4" t="s">
        <v>19</v>
      </c>
      <c r="D29" s="4" t="s">
        <v>37</v>
      </c>
      <c r="E29" s="4" t="s">
        <v>31</v>
      </c>
      <c r="F29" s="1" t="s">
        <v>15</v>
      </c>
      <c r="G29" s="6">
        <v>30</v>
      </c>
      <c r="H29" s="6" t="s">
        <v>20</v>
      </c>
      <c r="I29" s="7" t="s">
        <v>24</v>
      </c>
      <c r="J29" s="8" t="s">
        <v>18</v>
      </c>
      <c r="K29" s="12">
        <f t="shared" si="5"/>
        <v>151125</v>
      </c>
      <c r="L29" s="13">
        <f t="shared" si="0"/>
        <v>54405000</v>
      </c>
      <c r="M29" s="11">
        <f t="shared" si="1"/>
        <v>54405000</v>
      </c>
      <c r="N29" s="6">
        <v>1</v>
      </c>
    </row>
    <row r="30" spans="1:14" s="2" customFormat="1" ht="37.5" customHeight="1" x14ac:dyDescent="0.25">
      <c r="A30" s="5">
        <v>13</v>
      </c>
      <c r="B30" s="1">
        <v>5807</v>
      </c>
      <c r="C30" s="4" t="s">
        <v>14</v>
      </c>
      <c r="D30" s="4" t="s">
        <v>35</v>
      </c>
      <c r="E30" s="4" t="s">
        <v>32</v>
      </c>
      <c r="F30" s="1" t="s">
        <v>15</v>
      </c>
      <c r="G30" s="6">
        <v>20</v>
      </c>
      <c r="H30" s="6" t="s">
        <v>16</v>
      </c>
      <c r="I30" s="7" t="s">
        <v>24</v>
      </c>
      <c r="J30" s="8" t="s">
        <v>18</v>
      </c>
      <c r="K30" s="9">
        <f>(((6.75*(0+192+0)%)+6.75)+((15.75*(0+42.5)%)+15.75))*16250</f>
        <v>684998.4375</v>
      </c>
      <c r="L30" s="13">
        <f t="shared" si="0"/>
        <v>164399625</v>
      </c>
      <c r="M30" s="11">
        <f t="shared" si="1"/>
        <v>164399625</v>
      </c>
      <c r="N30" s="6">
        <v>1</v>
      </c>
    </row>
    <row r="31" spans="1:14" s="2" customFormat="1" ht="37.5" customHeight="1" x14ac:dyDescent="0.25">
      <c r="A31" s="5">
        <v>13</v>
      </c>
      <c r="B31" s="1">
        <v>5807</v>
      </c>
      <c r="C31" s="4" t="s">
        <v>19</v>
      </c>
      <c r="D31" s="4" t="s">
        <v>36</v>
      </c>
      <c r="E31" s="4" t="s">
        <v>32</v>
      </c>
      <c r="F31" s="1" t="s">
        <v>15</v>
      </c>
      <c r="G31" s="6">
        <v>20</v>
      </c>
      <c r="H31" s="6" t="s">
        <v>20</v>
      </c>
      <c r="I31" s="7" t="s">
        <v>24</v>
      </c>
      <c r="J31" s="8" t="s">
        <v>18</v>
      </c>
      <c r="K31" s="12">
        <f t="shared" ref="K31:K32" si="6">((9.3*0%)+9.3)*16250</f>
        <v>151125</v>
      </c>
      <c r="L31" s="13">
        <f t="shared" si="0"/>
        <v>36270000</v>
      </c>
      <c r="M31" s="11">
        <f t="shared" si="1"/>
        <v>36270000</v>
      </c>
      <c r="N31" s="6">
        <v>1</v>
      </c>
    </row>
    <row r="32" spans="1:14" s="2" customFormat="1" ht="37.5" customHeight="1" x14ac:dyDescent="0.25">
      <c r="A32" s="5">
        <v>13</v>
      </c>
      <c r="B32" s="1">
        <v>5807</v>
      </c>
      <c r="C32" s="4" t="s">
        <v>19</v>
      </c>
      <c r="D32" s="4" t="s">
        <v>37</v>
      </c>
      <c r="E32" s="4" t="s">
        <v>32</v>
      </c>
      <c r="F32" s="1" t="s">
        <v>15</v>
      </c>
      <c r="G32" s="6">
        <v>20</v>
      </c>
      <c r="H32" s="6" t="s">
        <v>20</v>
      </c>
      <c r="I32" s="7" t="s">
        <v>24</v>
      </c>
      <c r="J32" s="8" t="s">
        <v>18</v>
      </c>
      <c r="K32" s="12">
        <f t="shared" si="6"/>
        <v>151125</v>
      </c>
      <c r="L32" s="13">
        <f t="shared" si="0"/>
        <v>36270000</v>
      </c>
      <c r="M32" s="11">
        <f t="shared" si="1"/>
        <v>36270000</v>
      </c>
      <c r="N32" s="6">
        <v>1</v>
      </c>
    </row>
    <row r="33" spans="1:14" s="2" customFormat="1" ht="37.5" customHeight="1" x14ac:dyDescent="0.25">
      <c r="A33" s="5">
        <v>13</v>
      </c>
      <c r="B33" s="1">
        <v>5808</v>
      </c>
      <c r="C33" s="4" t="s">
        <v>14</v>
      </c>
      <c r="D33" s="4" t="s">
        <v>35</v>
      </c>
      <c r="E33" s="4" t="s">
        <v>33</v>
      </c>
      <c r="F33" s="1" t="s">
        <v>15</v>
      </c>
      <c r="G33" s="6">
        <v>15</v>
      </c>
      <c r="H33" s="6" t="s">
        <v>16</v>
      </c>
      <c r="I33" s="7" t="s">
        <v>24</v>
      </c>
      <c r="J33" s="8" t="s">
        <v>18</v>
      </c>
      <c r="K33" s="9">
        <f>(((6.75*(0+192+0)%)+6.75)+((15.75*(0+42.5)%)+15.75))*16250</f>
        <v>684998.4375</v>
      </c>
      <c r="L33" s="13">
        <f t="shared" si="0"/>
        <v>123299718.75</v>
      </c>
      <c r="M33" s="11">
        <f t="shared" si="1"/>
        <v>123299718.75</v>
      </c>
      <c r="N33" s="6">
        <v>1</v>
      </c>
    </row>
    <row r="34" spans="1:14" s="2" customFormat="1" ht="37.5" customHeight="1" x14ac:dyDescent="0.25">
      <c r="A34" s="5">
        <v>13</v>
      </c>
      <c r="B34" s="1">
        <v>5808</v>
      </c>
      <c r="C34" s="4" t="s">
        <v>19</v>
      </c>
      <c r="D34" s="4" t="s">
        <v>36</v>
      </c>
      <c r="E34" s="4" t="s">
        <v>33</v>
      </c>
      <c r="F34" s="1" t="s">
        <v>15</v>
      </c>
      <c r="G34" s="6">
        <v>15</v>
      </c>
      <c r="H34" s="6" t="s">
        <v>20</v>
      </c>
      <c r="I34" s="7" t="s">
        <v>24</v>
      </c>
      <c r="J34" s="8" t="s">
        <v>18</v>
      </c>
      <c r="K34" s="12">
        <f t="shared" ref="K34:K35" si="7">((9.3*0%)+9.3)*16250</f>
        <v>151125</v>
      </c>
      <c r="L34" s="13">
        <f t="shared" si="0"/>
        <v>27202500</v>
      </c>
      <c r="M34" s="11">
        <f t="shared" si="1"/>
        <v>27202500</v>
      </c>
      <c r="N34" s="6">
        <v>1</v>
      </c>
    </row>
    <row r="35" spans="1:14" s="2" customFormat="1" ht="37.5" customHeight="1" x14ac:dyDescent="0.25">
      <c r="A35" s="5">
        <v>13</v>
      </c>
      <c r="B35" s="1">
        <v>5808</v>
      </c>
      <c r="C35" s="4" t="s">
        <v>19</v>
      </c>
      <c r="D35" s="4" t="s">
        <v>37</v>
      </c>
      <c r="E35" s="4" t="s">
        <v>33</v>
      </c>
      <c r="F35" s="1" t="s">
        <v>15</v>
      </c>
      <c r="G35" s="6">
        <v>15</v>
      </c>
      <c r="H35" s="6" t="s">
        <v>20</v>
      </c>
      <c r="I35" s="7" t="s">
        <v>24</v>
      </c>
      <c r="J35" s="8" t="s">
        <v>18</v>
      </c>
      <c r="K35" s="12">
        <f t="shared" si="7"/>
        <v>151125</v>
      </c>
      <c r="L35" s="13">
        <f t="shared" si="0"/>
        <v>27202500</v>
      </c>
      <c r="M35" s="11">
        <f t="shared" si="1"/>
        <v>27202500</v>
      </c>
      <c r="N35" s="6">
        <v>1</v>
      </c>
    </row>
    <row r="36" spans="1:14" s="2" customFormat="1" ht="37.5" customHeight="1" x14ac:dyDescent="0.25">
      <c r="A36" s="5">
        <v>13</v>
      </c>
      <c r="B36" s="1">
        <v>5809</v>
      </c>
      <c r="C36" s="4" t="s">
        <v>14</v>
      </c>
      <c r="D36" s="4" t="s">
        <v>35</v>
      </c>
      <c r="E36" s="4" t="s">
        <v>39</v>
      </c>
      <c r="F36" s="1" t="s">
        <v>15</v>
      </c>
      <c r="G36" s="6">
        <v>15</v>
      </c>
      <c r="H36" s="6" t="s">
        <v>16</v>
      </c>
      <c r="I36" s="7" t="s">
        <v>24</v>
      </c>
      <c r="J36" s="8" t="s">
        <v>18</v>
      </c>
      <c r="K36" s="9">
        <f>(((6.75*(0+192+0)%)+6.75)+((15.75*(0+42.5)%)+15.75))*16250</f>
        <v>684998.4375</v>
      </c>
      <c r="L36" s="13">
        <f t="shared" si="0"/>
        <v>123299718.75</v>
      </c>
      <c r="M36" s="11">
        <f t="shared" si="1"/>
        <v>123299718.75</v>
      </c>
      <c r="N36" s="6">
        <v>1</v>
      </c>
    </row>
    <row r="37" spans="1:14" s="2" customFormat="1" ht="37.5" customHeight="1" x14ac:dyDescent="0.25">
      <c r="A37" s="5">
        <v>13</v>
      </c>
      <c r="B37" s="1">
        <v>5809</v>
      </c>
      <c r="C37" s="4" t="s">
        <v>19</v>
      </c>
      <c r="D37" s="4" t="s">
        <v>36</v>
      </c>
      <c r="E37" s="4" t="s">
        <v>39</v>
      </c>
      <c r="F37" s="1" t="s">
        <v>15</v>
      </c>
      <c r="G37" s="6">
        <v>15</v>
      </c>
      <c r="H37" s="6" t="s">
        <v>20</v>
      </c>
      <c r="I37" s="7" t="s">
        <v>24</v>
      </c>
      <c r="J37" s="8" t="s">
        <v>18</v>
      </c>
      <c r="K37" s="12">
        <f t="shared" ref="K37:K38" si="8">((9.3*0%)+9.3)*16250</f>
        <v>151125</v>
      </c>
      <c r="L37" s="13">
        <f t="shared" si="0"/>
        <v>27202500</v>
      </c>
      <c r="M37" s="11">
        <f t="shared" si="1"/>
        <v>27202500</v>
      </c>
      <c r="N37" s="6">
        <v>1</v>
      </c>
    </row>
    <row r="38" spans="1:14" s="2" customFormat="1" ht="37.5" customHeight="1" x14ac:dyDescent="0.25">
      <c r="A38" s="5">
        <v>13</v>
      </c>
      <c r="B38" s="1">
        <v>5809</v>
      </c>
      <c r="C38" s="4" t="s">
        <v>19</v>
      </c>
      <c r="D38" s="4" t="s">
        <v>37</v>
      </c>
      <c r="E38" s="4" t="s">
        <v>39</v>
      </c>
      <c r="F38" s="1" t="s">
        <v>15</v>
      </c>
      <c r="G38" s="6">
        <v>15</v>
      </c>
      <c r="H38" s="6" t="s">
        <v>20</v>
      </c>
      <c r="I38" s="7" t="s">
        <v>24</v>
      </c>
      <c r="J38" s="8" t="s">
        <v>18</v>
      </c>
      <c r="K38" s="12">
        <f t="shared" si="8"/>
        <v>151125</v>
      </c>
      <c r="L38" s="13">
        <f t="shared" si="0"/>
        <v>27202500</v>
      </c>
      <c r="M38" s="11">
        <f t="shared" si="1"/>
        <v>27202500</v>
      </c>
      <c r="N38" s="6">
        <v>1</v>
      </c>
    </row>
    <row r="39" spans="1:14" s="2" customFormat="1" ht="37.5" customHeight="1" x14ac:dyDescent="0.25">
      <c r="A39" s="5">
        <v>13</v>
      </c>
      <c r="B39" s="1">
        <v>5810</v>
      </c>
      <c r="C39" s="4" t="s">
        <v>14</v>
      </c>
      <c r="D39" s="4" t="s">
        <v>35</v>
      </c>
      <c r="E39" s="4" t="s">
        <v>34</v>
      </c>
      <c r="F39" s="1" t="s">
        <v>15</v>
      </c>
      <c r="G39" s="6">
        <v>15</v>
      </c>
      <c r="H39" s="6" t="s">
        <v>16</v>
      </c>
      <c r="I39" s="7" t="s">
        <v>24</v>
      </c>
      <c r="J39" s="8" t="s">
        <v>18</v>
      </c>
      <c r="K39" s="9">
        <f>(((6.75*(0+192+0)%)+6.75)+((15.75*(0+42.5)%)+15.75))*16250</f>
        <v>684998.4375</v>
      </c>
      <c r="L39" s="13">
        <f t="shared" si="0"/>
        <v>123299718.75</v>
      </c>
      <c r="M39" s="11">
        <f t="shared" si="1"/>
        <v>123299718.75</v>
      </c>
      <c r="N39" s="6">
        <v>1</v>
      </c>
    </row>
    <row r="40" spans="1:14" s="2" customFormat="1" ht="37.5" customHeight="1" x14ac:dyDescent="0.25">
      <c r="A40" s="5">
        <v>13</v>
      </c>
      <c r="B40" s="1">
        <v>5810</v>
      </c>
      <c r="C40" s="4" t="s">
        <v>19</v>
      </c>
      <c r="D40" s="4" t="s">
        <v>36</v>
      </c>
      <c r="E40" s="4" t="s">
        <v>34</v>
      </c>
      <c r="F40" s="1" t="s">
        <v>15</v>
      </c>
      <c r="G40" s="6">
        <v>15</v>
      </c>
      <c r="H40" s="6" t="s">
        <v>20</v>
      </c>
      <c r="I40" s="7" t="s">
        <v>24</v>
      </c>
      <c r="J40" s="8" t="s">
        <v>18</v>
      </c>
      <c r="K40" s="12">
        <f t="shared" ref="K40:K41" si="9">((9.3*0%)+9.3)*16250</f>
        <v>151125</v>
      </c>
      <c r="L40" s="13">
        <f t="shared" si="0"/>
        <v>27202500</v>
      </c>
      <c r="M40" s="11">
        <f t="shared" si="1"/>
        <v>27202500</v>
      </c>
      <c r="N40" s="6">
        <v>1</v>
      </c>
    </row>
    <row r="41" spans="1:14" s="2" customFormat="1" ht="37.5" customHeight="1" x14ac:dyDescent="0.25">
      <c r="A41" s="5">
        <v>13</v>
      </c>
      <c r="B41" s="1">
        <v>5810</v>
      </c>
      <c r="C41" s="4" t="s">
        <v>19</v>
      </c>
      <c r="D41" s="4" t="s">
        <v>37</v>
      </c>
      <c r="E41" s="4" t="s">
        <v>34</v>
      </c>
      <c r="F41" s="1" t="s">
        <v>15</v>
      </c>
      <c r="G41" s="6">
        <v>15</v>
      </c>
      <c r="H41" s="6" t="s">
        <v>20</v>
      </c>
      <c r="I41" s="7" t="s">
        <v>24</v>
      </c>
      <c r="J41" s="8" t="s">
        <v>18</v>
      </c>
      <c r="K41" s="12">
        <f t="shared" si="9"/>
        <v>151125</v>
      </c>
      <c r="L41" s="13">
        <f t="shared" si="0"/>
        <v>27202500</v>
      </c>
      <c r="M41" s="11">
        <f t="shared" si="1"/>
        <v>27202500</v>
      </c>
      <c r="N41" s="6">
        <v>1</v>
      </c>
    </row>
    <row r="42" spans="1:14" s="2" customFormat="1" ht="37.5" customHeight="1" x14ac:dyDescent="0.25">
      <c r="A42" s="5">
        <v>13</v>
      </c>
      <c r="B42" s="1">
        <v>5811</v>
      </c>
      <c r="C42" s="4" t="s">
        <v>14</v>
      </c>
      <c r="D42" s="4" t="s">
        <v>35</v>
      </c>
      <c r="E42" s="4" t="s">
        <v>26</v>
      </c>
      <c r="F42" s="1" t="s">
        <v>15</v>
      </c>
      <c r="G42" s="6">
        <v>15</v>
      </c>
      <c r="H42" s="6" t="s">
        <v>16</v>
      </c>
      <c r="I42" s="7" t="s">
        <v>24</v>
      </c>
      <c r="J42" s="8" t="s">
        <v>18</v>
      </c>
      <c r="K42" s="9">
        <f>(((6.75*(0+192+0)%)+6.75)+((15.75*(0+42.5)%)+15.75))*16250</f>
        <v>684998.4375</v>
      </c>
      <c r="L42" s="13">
        <f t="shared" si="0"/>
        <v>123299718.75</v>
      </c>
      <c r="M42" s="11">
        <f t="shared" si="1"/>
        <v>123299718.75</v>
      </c>
      <c r="N42" s="6">
        <v>1</v>
      </c>
    </row>
    <row r="43" spans="1:14" s="2" customFormat="1" ht="37.5" customHeight="1" x14ac:dyDescent="0.25">
      <c r="A43" s="5">
        <v>13</v>
      </c>
      <c r="B43" s="1">
        <v>5811</v>
      </c>
      <c r="C43" s="4" t="s">
        <v>19</v>
      </c>
      <c r="D43" s="4" t="s">
        <v>36</v>
      </c>
      <c r="E43" s="4" t="s">
        <v>26</v>
      </c>
      <c r="F43" s="1" t="s">
        <v>15</v>
      </c>
      <c r="G43" s="6">
        <v>15</v>
      </c>
      <c r="H43" s="6" t="s">
        <v>20</v>
      </c>
      <c r="I43" s="7" t="s">
        <v>24</v>
      </c>
      <c r="J43" s="8" t="s">
        <v>18</v>
      </c>
      <c r="K43" s="12">
        <f t="shared" ref="K43:K44" si="10">((9.3*0%)+9.3)*16250</f>
        <v>151125</v>
      </c>
      <c r="L43" s="13">
        <f t="shared" si="0"/>
        <v>27202500</v>
      </c>
      <c r="M43" s="11">
        <f t="shared" si="1"/>
        <v>27202500</v>
      </c>
      <c r="N43" s="6">
        <v>1</v>
      </c>
    </row>
    <row r="44" spans="1:14" s="2" customFormat="1" ht="37.5" customHeight="1" x14ac:dyDescent="0.25">
      <c r="A44" s="5">
        <v>13</v>
      </c>
      <c r="B44" s="1">
        <v>5811</v>
      </c>
      <c r="C44" s="4" t="s">
        <v>19</v>
      </c>
      <c r="D44" s="4" t="s">
        <v>37</v>
      </c>
      <c r="E44" s="4" t="s">
        <v>26</v>
      </c>
      <c r="F44" s="1" t="s">
        <v>15</v>
      </c>
      <c r="G44" s="6">
        <v>15</v>
      </c>
      <c r="H44" s="6" t="s">
        <v>20</v>
      </c>
      <c r="I44" s="7" t="s">
        <v>24</v>
      </c>
      <c r="J44" s="8" t="s">
        <v>18</v>
      </c>
      <c r="K44" s="12">
        <f t="shared" si="10"/>
        <v>151125</v>
      </c>
      <c r="L44" s="13">
        <f t="shared" si="0"/>
        <v>27202500</v>
      </c>
      <c r="M44" s="11">
        <f t="shared" si="1"/>
        <v>27202500</v>
      </c>
      <c r="N44" s="6">
        <v>1</v>
      </c>
    </row>
    <row r="46" spans="1:14" x14ac:dyDescent="0.25">
      <c r="L46" s="3">
        <f>SUBTOTAL(9,M3:M45)</f>
        <v>3099686118.75</v>
      </c>
    </row>
  </sheetData>
  <autoFilter ref="A2:N45"/>
  <mergeCells count="1">
    <mergeCell ref="A1:N1"/>
  </mergeCells>
  <pageMargins left="0.7" right="0.25" top="0.47" bottom="0.75" header="0.3" footer="0.3"/>
  <pageSetup scale="52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N°1 SUSTITUIDO</vt:lpstr>
      <vt:lpstr>'ANEXO N°1 SUSTITUIDO'!Área_de_impresión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dsantis</dc:creator>
  <cp:lastModifiedBy>Gonzalez Valladares, Ana Maria</cp:lastModifiedBy>
  <cp:lastPrinted>2019-10-25T15:31:22Z</cp:lastPrinted>
  <dcterms:created xsi:type="dcterms:W3CDTF">2019-04-09T19:50:01Z</dcterms:created>
  <dcterms:modified xsi:type="dcterms:W3CDTF">2019-10-29T14:19:29Z</dcterms:modified>
</cp:coreProperties>
</file>