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iranda\Desktop\MMC\2019\Cuarto Concurso programas y OPD\"/>
    </mc:Choice>
  </mc:AlternateContent>
  <bookViews>
    <workbookView xWindow="0" yWindow="0" windowWidth="17820" windowHeight="8880"/>
  </bookViews>
  <sheets>
    <sheet name="Anexo Nº1 OPD" sheetId="6" r:id="rId1"/>
    <sheet name="Anexo Nº1 PROGRAMAS" sheetId="5" r:id="rId2"/>
  </sheets>
  <definedNames>
    <definedName name="_xlnm._FilterDatabase" localSheetId="0" hidden="1">'Anexo Nº1 OPD'!$A$2:$W$63</definedName>
    <definedName name="_xlnm._FilterDatabase" localSheetId="1" hidden="1">'Anexo Nº1 PROGRAMAS'!$A$2:$X$138</definedName>
    <definedName name="_xlnm.Print_Area" localSheetId="0">'Anexo Nº1 OPD'!$A$1:$N$61</definedName>
    <definedName name="_xlnm.Print_Area" localSheetId="1">'Anexo Nº1 PROGRAMAS'!$A$1:$N$137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8" i="5" l="1"/>
  <c r="L54" i="5" l="1"/>
  <c r="K15" i="6" l="1"/>
  <c r="L15" i="6" s="1"/>
  <c r="M15" i="6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K64" i="5" l="1"/>
  <c r="K63" i="5"/>
  <c r="K12" i="5"/>
  <c r="K41" i="5"/>
  <c r="K48" i="5"/>
  <c r="K91" i="5"/>
  <c r="K92" i="5"/>
  <c r="K110" i="5" l="1"/>
  <c r="K125" i="5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l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L14" i="6" l="1"/>
  <c r="M14" i="6" s="1"/>
  <c r="L13" i="6"/>
  <c r="M13" i="6" s="1"/>
  <c r="K60" i="6" l="1"/>
  <c r="L60" i="6" s="1"/>
  <c r="M60" i="6" s="1"/>
  <c r="K59" i="6"/>
  <c r="L59" i="6" s="1"/>
  <c r="M59" i="6" s="1"/>
  <c r="K58" i="6"/>
  <c r="L58" i="6" s="1"/>
  <c r="M58" i="6" s="1"/>
  <c r="K57" i="6"/>
  <c r="L57" i="6" s="1"/>
  <c r="M57" i="6" s="1"/>
  <c r="K56" i="6"/>
  <c r="K55" i="6"/>
  <c r="L55" i="6" s="1"/>
  <c r="M55" i="6" s="1"/>
  <c r="K54" i="6"/>
  <c r="L54" i="6" s="1"/>
  <c r="K53" i="6"/>
  <c r="K52" i="6"/>
  <c r="L52" i="6" s="1"/>
  <c r="M52" i="6" s="1"/>
  <c r="K51" i="6"/>
  <c r="L51" i="6" s="1"/>
  <c r="M51" i="6" s="1"/>
  <c r="K50" i="6"/>
  <c r="L50" i="6" s="1"/>
  <c r="M50" i="6" s="1"/>
  <c r="K49" i="6"/>
  <c r="K48" i="6"/>
  <c r="L48" i="6" s="1"/>
  <c r="M48" i="6" s="1"/>
  <c r="K47" i="6"/>
  <c r="L47" i="6" s="1"/>
  <c r="M47" i="6" s="1"/>
  <c r="K46" i="6"/>
  <c r="L46" i="6" s="1"/>
  <c r="M46" i="6" s="1"/>
  <c r="K45" i="6"/>
  <c r="L45" i="6" s="1"/>
  <c r="M45" i="6" s="1"/>
  <c r="K44" i="6"/>
  <c r="L44" i="6" s="1"/>
  <c r="M44" i="6" s="1"/>
  <c r="K43" i="6"/>
  <c r="L43" i="6" s="1"/>
  <c r="M43" i="6" s="1"/>
  <c r="K42" i="6"/>
  <c r="L42" i="6" s="1"/>
  <c r="M42" i="6" s="1"/>
  <c r="K41" i="6"/>
  <c r="L41" i="6" s="1"/>
  <c r="M41" i="6" s="1"/>
  <c r="K40" i="6"/>
  <c r="L40" i="6" s="1"/>
  <c r="M40" i="6" s="1"/>
  <c r="K39" i="6"/>
  <c r="L39" i="6" s="1"/>
  <c r="M39" i="6" s="1"/>
  <c r="K38" i="6"/>
  <c r="L38" i="6" s="1"/>
  <c r="M38" i="6" s="1"/>
  <c r="K37" i="6"/>
  <c r="K36" i="6"/>
  <c r="L36" i="6" s="1"/>
  <c r="M36" i="6" s="1"/>
  <c r="K35" i="6"/>
  <c r="L35" i="6" s="1"/>
  <c r="M35" i="6" s="1"/>
  <c r="K34" i="6"/>
  <c r="L34" i="6" s="1"/>
  <c r="M34" i="6" s="1"/>
  <c r="K33" i="6"/>
  <c r="K32" i="6"/>
  <c r="L32" i="6" s="1"/>
  <c r="M32" i="6" s="1"/>
  <c r="K31" i="6"/>
  <c r="L31" i="6" s="1"/>
  <c r="M31" i="6" s="1"/>
  <c r="K30" i="6"/>
  <c r="L30" i="6" s="1"/>
  <c r="M30" i="6" s="1"/>
  <c r="K29" i="6"/>
  <c r="L29" i="6" s="1"/>
  <c r="M29" i="6" s="1"/>
  <c r="K28" i="6"/>
  <c r="L28" i="6" s="1"/>
  <c r="M28" i="6" s="1"/>
  <c r="K27" i="6"/>
  <c r="L27" i="6" s="1"/>
  <c r="M27" i="6" s="1"/>
  <c r="K26" i="6"/>
  <c r="L26" i="6" s="1"/>
  <c r="M26" i="6" s="1"/>
  <c r="K25" i="6"/>
  <c r="L25" i="6" s="1"/>
  <c r="M25" i="6" s="1"/>
  <c r="K24" i="6"/>
  <c r="L24" i="6" s="1"/>
  <c r="M24" i="6" s="1"/>
  <c r="K23" i="6"/>
  <c r="L23" i="6" s="1"/>
  <c r="M23" i="6" s="1"/>
  <c r="K22" i="6"/>
  <c r="L22" i="6" s="1"/>
  <c r="M22" i="6" s="1"/>
  <c r="K21" i="6"/>
  <c r="K20" i="6"/>
  <c r="L20" i="6" s="1"/>
  <c r="M20" i="6" s="1"/>
  <c r="K19" i="6"/>
  <c r="L19" i="6" s="1"/>
  <c r="M19" i="6" s="1"/>
  <c r="K18" i="6"/>
  <c r="L18" i="6" s="1"/>
  <c r="M18" i="6" s="1"/>
  <c r="K17" i="6"/>
  <c r="K16" i="6"/>
  <c r="L16" i="6" s="1"/>
  <c r="M16" i="6" s="1"/>
  <c r="K12" i="6"/>
  <c r="L12" i="6" s="1"/>
  <c r="M12" i="6" s="1"/>
  <c r="K11" i="6"/>
  <c r="L11" i="6" s="1"/>
  <c r="M11" i="6" s="1"/>
  <c r="K10" i="6"/>
  <c r="K9" i="6"/>
  <c r="L9" i="6" s="1"/>
  <c r="M9" i="6" s="1"/>
  <c r="K8" i="6"/>
  <c r="L8" i="6" s="1"/>
  <c r="M8" i="6" s="1"/>
  <c r="K7" i="6"/>
  <c r="L7" i="6" s="1"/>
  <c r="M7" i="6" s="1"/>
  <c r="K6" i="6"/>
  <c r="K5" i="6"/>
  <c r="L5" i="6" s="1"/>
  <c r="M5" i="6" s="1"/>
  <c r="K4" i="6"/>
  <c r="L4" i="6" s="1"/>
  <c r="M4" i="6" s="1"/>
  <c r="K3" i="6"/>
  <c r="L3" i="6" s="1"/>
  <c r="K137" i="5"/>
  <c r="K136" i="5"/>
  <c r="K135" i="5"/>
  <c r="K134" i="5"/>
  <c r="L134" i="5" s="1"/>
  <c r="K133" i="5"/>
  <c r="K132" i="5"/>
  <c r="K131" i="5"/>
  <c r="K130" i="5"/>
  <c r="K129" i="5"/>
  <c r="K128" i="5"/>
  <c r="K127" i="5"/>
  <c r="K126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2" i="5"/>
  <c r="K61" i="5"/>
  <c r="K60" i="5"/>
  <c r="K59" i="5"/>
  <c r="K58" i="5"/>
  <c r="K57" i="5"/>
  <c r="K56" i="5"/>
  <c r="K55" i="5"/>
  <c r="K53" i="5"/>
  <c r="L53" i="5" s="1"/>
  <c r="K52" i="5"/>
  <c r="L52" i="5" s="1"/>
  <c r="K51" i="5"/>
  <c r="K50" i="5"/>
  <c r="L50" i="5" s="1"/>
  <c r="K49" i="5"/>
  <c r="L49" i="5" s="1"/>
  <c r="K47" i="5"/>
  <c r="L47" i="5" s="1"/>
  <c r="K46" i="5"/>
  <c r="K45" i="5"/>
  <c r="L45" i="5" s="1"/>
  <c r="K44" i="5"/>
  <c r="L44" i="5" s="1"/>
  <c r="K43" i="5"/>
  <c r="L43" i="5" s="1"/>
  <c r="K42" i="5"/>
  <c r="L42" i="5" s="1"/>
  <c r="K40" i="5"/>
  <c r="L40" i="5" s="1"/>
  <c r="K39" i="5"/>
  <c r="K38" i="5"/>
  <c r="K37" i="5"/>
  <c r="L37" i="5" s="1"/>
  <c r="K36" i="5"/>
  <c r="K35" i="5"/>
  <c r="K34" i="5"/>
  <c r="K33" i="5"/>
  <c r="K32" i="5"/>
  <c r="K30" i="5"/>
  <c r="K29" i="5"/>
  <c r="K28" i="5"/>
  <c r="K27" i="5"/>
  <c r="K26" i="5"/>
  <c r="K25" i="5"/>
  <c r="K24" i="5"/>
  <c r="K23" i="5"/>
  <c r="K22" i="5"/>
  <c r="K21" i="5"/>
  <c r="K20" i="5"/>
  <c r="K19" i="5"/>
  <c r="L19" i="5" s="1"/>
  <c r="K18" i="5"/>
  <c r="K17" i="5"/>
  <c r="L17" i="5" s="1"/>
  <c r="K16" i="5"/>
  <c r="K15" i="5"/>
  <c r="K14" i="5"/>
  <c r="L14" i="5" s="1"/>
  <c r="K13" i="5"/>
  <c r="K11" i="5"/>
  <c r="K10" i="5"/>
  <c r="L10" i="5" s="1"/>
  <c r="K9" i="5"/>
  <c r="K8" i="5"/>
  <c r="L8" i="5" s="1"/>
  <c r="K7" i="5"/>
  <c r="L7" i="5" s="1"/>
  <c r="K6" i="5"/>
  <c r="L6" i="5" s="1"/>
  <c r="K5" i="5"/>
  <c r="K4" i="5"/>
  <c r="K3" i="5"/>
  <c r="L3" i="5" s="1"/>
  <c r="M54" i="6" l="1"/>
  <c r="L17" i="6"/>
  <c r="M17" i="6" s="1"/>
  <c r="L5" i="5"/>
  <c r="L21" i="6"/>
  <c r="M21" i="6" s="1"/>
  <c r="L53" i="6"/>
  <c r="M53" i="6" s="1"/>
  <c r="L37" i="6"/>
  <c r="M37" i="6" s="1"/>
  <c r="L49" i="6"/>
  <c r="M49" i="6" s="1"/>
  <c r="L33" i="6"/>
  <c r="M33" i="6" s="1"/>
  <c r="L6" i="6"/>
  <c r="M6" i="6" s="1"/>
  <c r="L56" i="6"/>
  <c r="M56" i="6" s="1"/>
  <c r="L10" i="6"/>
  <c r="M10" i="6" s="1"/>
  <c r="M3" i="6"/>
  <c r="L39" i="5"/>
  <c r="L51" i="5"/>
  <c r="L46" i="5"/>
  <c r="L4" i="5"/>
  <c r="L12" i="5"/>
  <c r="L59" i="5"/>
  <c r="L15" i="5"/>
  <c r="L18" i="5"/>
  <c r="L83" i="5"/>
  <c r="L63" i="5"/>
  <c r="L9" i="5"/>
  <c r="L11" i="5"/>
  <c r="L16" i="5"/>
  <c r="L23" i="5"/>
  <c r="L28" i="5"/>
  <c r="L123" i="5"/>
  <c r="L99" i="5"/>
  <c r="L119" i="5"/>
  <c r="L13" i="5"/>
  <c r="L95" i="5"/>
  <c r="L111" i="5"/>
  <c r="L87" i="5"/>
  <c r="L75" i="5"/>
  <c r="L55" i="5"/>
  <c r="L103" i="5"/>
  <c r="L115" i="5"/>
  <c r="L107" i="5"/>
  <c r="L79" i="5"/>
  <c r="L127" i="5"/>
  <c r="L58" i="5"/>
  <c r="L62" i="5"/>
  <c r="L74" i="5"/>
  <c r="L82" i="5"/>
  <c r="L86" i="5"/>
  <c r="L90" i="5"/>
  <c r="L94" i="5"/>
  <c r="L98" i="5"/>
  <c r="L102" i="5"/>
  <c r="L106" i="5"/>
  <c r="L110" i="5"/>
  <c r="L114" i="5"/>
  <c r="L118" i="5"/>
  <c r="L122" i="5"/>
  <c r="L126" i="5"/>
  <c r="L130" i="5"/>
  <c r="L57" i="5"/>
  <c r="L61" i="5"/>
  <c r="L69" i="5"/>
  <c r="L73" i="5"/>
  <c r="L81" i="5"/>
  <c r="L85" i="5"/>
  <c r="L89" i="5"/>
  <c r="L93" i="5"/>
  <c r="L97" i="5"/>
  <c r="L101" i="5"/>
  <c r="L105" i="5"/>
  <c r="L109" i="5"/>
  <c r="L113" i="5"/>
  <c r="L117" i="5"/>
  <c r="L121" i="5"/>
  <c r="L125" i="5"/>
  <c r="L133" i="5"/>
  <c r="L56" i="5"/>
  <c r="L60" i="5"/>
  <c r="L64" i="5"/>
  <c r="L68" i="5"/>
  <c r="L80" i="5"/>
  <c r="L84" i="5"/>
  <c r="L88" i="5"/>
  <c r="L92" i="5"/>
  <c r="L96" i="5"/>
  <c r="L100" i="5"/>
  <c r="L104" i="5"/>
  <c r="L108" i="5"/>
  <c r="L112" i="5"/>
  <c r="L116" i="5"/>
  <c r="L120" i="5"/>
  <c r="L124" i="5"/>
  <c r="L132" i="5"/>
  <c r="L138" i="5" l="1"/>
</calcChain>
</file>

<file path=xl/sharedStrings.xml><?xml version="1.0" encoding="utf-8"?>
<sst xmlns="http://schemas.openxmlformats.org/spreadsheetml/2006/main" count="1420" uniqueCount="267">
  <si>
    <t xml:space="preserve">REGIÓN </t>
  </si>
  <si>
    <t>CÓDIGO LICITACIÓN</t>
  </si>
  <si>
    <t>TIPO</t>
  </si>
  <si>
    <t>MODELO</t>
  </si>
  <si>
    <t>COMUNA BASE PREFERENTE</t>
  </si>
  <si>
    <t>FOCALIZACIÓN</t>
  </si>
  <si>
    <t>COBERTURA</t>
  </si>
  <si>
    <t>CVF</t>
  </si>
  <si>
    <t>EDAD</t>
  </si>
  <si>
    <t>SEXO</t>
  </si>
  <si>
    <t>COSTO NIÑO MES</t>
  </si>
  <si>
    <t>MONTO ANUAL</t>
  </si>
  <si>
    <t>MONTO PERIODO A LICITAR</t>
  </si>
  <si>
    <t>PERIODO A LICITAR (AÑOS)</t>
  </si>
  <si>
    <t>P - PROGRAMAS</t>
  </si>
  <si>
    <t>A</t>
  </si>
  <si>
    <t>IQUIQUE</t>
  </si>
  <si>
    <t>N/A</t>
  </si>
  <si>
    <t>ALTO HOSPICIO</t>
  </si>
  <si>
    <t>ANTOFAGASTA</t>
  </si>
  <si>
    <t>CALAMA</t>
  </si>
  <si>
    <t>TALTAL</t>
  </si>
  <si>
    <t>TOCOPILLA</t>
  </si>
  <si>
    <t>SAN PEDRO DE ATACAMA</t>
  </si>
  <si>
    <t>DIEGO DE ALMAGRO</t>
  </si>
  <si>
    <t>HUASCO</t>
  </si>
  <si>
    <t>CHAÑARAL</t>
  </si>
  <si>
    <t>COPIAPÓ</t>
  </si>
  <si>
    <t>TIERRA AMARILLA</t>
  </si>
  <si>
    <t>SALAMANCA</t>
  </si>
  <si>
    <t>COQUIMBO</t>
  </si>
  <si>
    <t>ILLAPEL</t>
  </si>
  <si>
    <t>LA SERENA</t>
  </si>
  <si>
    <t>COMBARBALÁ</t>
  </si>
  <si>
    <t>LOS VILOS</t>
  </si>
  <si>
    <t>VALPARAÍSO</t>
  </si>
  <si>
    <t>LA LIGUA</t>
  </si>
  <si>
    <t>VIÑA DEL MAR</t>
  </si>
  <si>
    <t>SAN ANTONIO</t>
  </si>
  <si>
    <t>SAN FELIPE</t>
  </si>
  <si>
    <t>PETORCA</t>
  </si>
  <si>
    <t>QUILLOTA</t>
  </si>
  <si>
    <t>LIMACHE</t>
  </si>
  <si>
    <t>GRANEROS</t>
  </si>
  <si>
    <t>SAN FERNANDO</t>
  </si>
  <si>
    <t>CHIMBARONGO</t>
  </si>
  <si>
    <t>RANCAGUA</t>
  </si>
  <si>
    <t>SANTA CRUZ</t>
  </si>
  <si>
    <t>MARCHIHUE</t>
  </si>
  <si>
    <t>CURICÓ</t>
  </si>
  <si>
    <t>SAN JAVIER</t>
  </si>
  <si>
    <t>CONSTITUCIÓN</t>
  </si>
  <si>
    <t>YUMBEL</t>
  </si>
  <si>
    <t>PENCO</t>
  </si>
  <si>
    <t>CHIGUAYANTE</t>
  </si>
  <si>
    <t>CONCEPCIÓN</t>
  </si>
  <si>
    <t>CAÑETE</t>
  </si>
  <si>
    <t>SAAVEDRA</t>
  </si>
  <si>
    <t>TEMUCO</t>
  </si>
  <si>
    <t>PUERTO MONTT</t>
  </si>
  <si>
    <t>CASTRO</t>
  </si>
  <si>
    <t>HUALAIHUÉ</t>
  </si>
  <si>
    <t>ANCUD</t>
  </si>
  <si>
    <t>PUERTO AISEN</t>
  </si>
  <si>
    <t>COYHAIQUE</t>
  </si>
  <si>
    <t>PUNTA ARENAS</t>
  </si>
  <si>
    <t>PORVENIR</t>
  </si>
  <si>
    <t>RENCA</t>
  </si>
  <si>
    <t>MELIPILLA</t>
  </si>
  <si>
    <t>COLINA</t>
  </si>
  <si>
    <t>PEÑALOLEN</t>
  </si>
  <si>
    <t>BUIN</t>
  </si>
  <si>
    <t>SAN BERNARDO</t>
  </si>
  <si>
    <t>MAIPÚ</t>
  </si>
  <si>
    <t>HUECHURABA</t>
  </si>
  <si>
    <t>RECOLETA</t>
  </si>
  <si>
    <t>CALERA DE TANGO</t>
  </si>
  <si>
    <t>PEÑAFLOR</t>
  </si>
  <si>
    <t>QUINTA NORMAL</t>
  </si>
  <si>
    <t>PUDAHUEL</t>
  </si>
  <si>
    <t>PUENTE ALTO</t>
  </si>
  <si>
    <t>INDEPENDENCIA</t>
  </si>
  <si>
    <t>TALAGANTE</t>
  </si>
  <si>
    <t>ÑUÑOA</t>
  </si>
  <si>
    <t>SAN MIGUEL</t>
  </si>
  <si>
    <t>LA GRANJA</t>
  </si>
  <si>
    <t>SANTIAGO</t>
  </si>
  <si>
    <t>MACUL</t>
  </si>
  <si>
    <t>EL BOSQUE</t>
  </si>
  <si>
    <t>CURACAVÍ</t>
  </si>
  <si>
    <t>PROVIDENCIA</t>
  </si>
  <si>
    <t>CONCHALÍ</t>
  </si>
  <si>
    <t>LAMPA</t>
  </si>
  <si>
    <t>LA CISTERNA</t>
  </si>
  <si>
    <t>LA PINTANA</t>
  </si>
  <si>
    <t>SAN RAMÓN</t>
  </si>
  <si>
    <t>LO ESPEJO</t>
  </si>
  <si>
    <t>CERRO NAVIA</t>
  </si>
  <si>
    <t>RÍO BUENO</t>
  </si>
  <si>
    <t>LOS LAGOS</t>
  </si>
  <si>
    <t>VALDIVIA</t>
  </si>
  <si>
    <t>ARICA</t>
  </si>
  <si>
    <t>YUNGAY</t>
  </si>
  <si>
    <t>CHILLÁN</t>
  </si>
  <si>
    <t xml:space="preserve">ANEXO Nº1 : PLAZAS A LICITAR Y FOCALIZACIÓN TERRITORIAL LÍNEA PROGRAMAS </t>
  </si>
  <si>
    <t>0 a 17 años, 11 meses, 29 días</t>
  </si>
  <si>
    <t>O - OPD</t>
  </si>
  <si>
    <t>MEJILLONES</t>
  </si>
  <si>
    <t>CALDERA</t>
  </si>
  <si>
    <t>CODEGUA</t>
  </si>
  <si>
    <t>PICHIDEGUA</t>
  </si>
  <si>
    <t>REQUÍNOA</t>
  </si>
  <si>
    <t>PALMILLA</t>
  </si>
  <si>
    <t>LOTA</t>
  </si>
  <si>
    <t>LEBU</t>
  </si>
  <si>
    <t>ARAUCO</t>
  </si>
  <si>
    <t>LOS ÁNGELES</t>
  </si>
  <si>
    <t>CHILE CHICO</t>
  </si>
  <si>
    <t>CISNES</t>
  </si>
  <si>
    <t>COCHRANE</t>
  </si>
  <si>
    <t>CERRILLOS</t>
  </si>
  <si>
    <t>ISLA DE MAIPO</t>
  </si>
  <si>
    <t>LA REINA</t>
  </si>
  <si>
    <t>SAN JOSÉ DE MAIPO</t>
  </si>
  <si>
    <t>TILTIL</t>
  </si>
  <si>
    <t>SAN PEDRO</t>
  </si>
  <si>
    <t>PEÑALOLÉN</t>
  </si>
  <si>
    <t>LAGO RANCO</t>
  </si>
  <si>
    <t>PUTRE</t>
  </si>
  <si>
    <t>SAN CARLOS</t>
  </si>
  <si>
    <t>COELEMU</t>
  </si>
  <si>
    <t>REGIONAL</t>
  </si>
  <si>
    <t>ANTOFAGASTA Y TALTAL</t>
  </si>
  <si>
    <t>COMUNAS DE                    VIÑA DEL MAR, CON CON, QUILPUE y VILLA ALEMANA</t>
  </si>
  <si>
    <t>COMUNA  DE VALPARAÍSO (SECTOR RODELLILLO Y SECTORES ALEDAÑOS)</t>
  </si>
  <si>
    <t>COMUNA DE SAN ANTONIO</t>
  </si>
  <si>
    <t>COMUNAS DE SAN FELIPE Y SANTA MARÍA</t>
  </si>
  <si>
    <t>COMUNA DE VALPARAÍSO (SECTOR ADUANA Y CERROS ALEDAÑOS)</t>
  </si>
  <si>
    <t>COMUNA DE VIÑA DEL MAR (SECTOR ACHUPALLAS, GOMEZ CARREÑO Y SANTA INÉS)</t>
  </si>
  <si>
    <t>COMUNA DE PETORCA</t>
  </si>
  <si>
    <t>COMUNAS DE                    QUILLOTA, LIMACHE Y LA CALERA</t>
  </si>
  <si>
    <t>PROVINCIA DE PETORCA</t>
  </si>
  <si>
    <t>PROVINCIA DE SAN ANTONIO</t>
  </si>
  <si>
    <t>COMUNAS DE VAPARAISO Y CASABLANCA</t>
  </si>
  <si>
    <t>COMUNAS DE VALPARAISO Y VIÑA DEL MAR</t>
  </si>
  <si>
    <t>PROVINCIA CACHAPOAL</t>
  </si>
  <si>
    <t>RANCAGUA-CODEGUA-GRANEROS-MACHALI-COLTAUCO-OLIVAR</t>
  </si>
  <si>
    <t>PICHILEMU, PAREDONES, LITUECHE, LA ESTRELLA Y NAVIDAD</t>
  </si>
  <si>
    <t xml:space="preserve">GRANEROS - SAN FRANCISCO DE MOSTAZAL </t>
  </si>
  <si>
    <t>SAN FERNANDO NORTE-PLACILLA-NANCAGUA</t>
  </si>
  <si>
    <t>CHIMBARONGO-SAN FERNANDO SUR</t>
  </si>
  <si>
    <t>PROVINCIAL</t>
  </si>
  <si>
    <t>YUMBEL, LAJA, CABRERO, SAN ROSENDO</t>
  </si>
  <si>
    <t xml:space="preserve">SAAVEDRA, CARAHUE, TEODORO SHMIDT, TOLTEN </t>
  </si>
  <si>
    <t>TEMUCO, PADRE LAS CASAS, CUNCO MELIPEUCO</t>
  </si>
  <si>
    <t>CURACAUTÍN LONQUIMAY</t>
  </si>
  <si>
    <t>PUERTO MONTT (SECTOR MIRASOL, LAGUNITAS Y ALREDEDORES)</t>
  </si>
  <si>
    <t>REGION DE LOS LAGOS</t>
  </si>
  <si>
    <t>PUERTO MONTT (SECTOR CENTRO DE PUERTO MONTT)</t>
  </si>
  <si>
    <t xml:space="preserve">PROVINCIA DE LLANQUIHUE Y OSORNO </t>
  </si>
  <si>
    <t xml:space="preserve">PROVINCIA DE CHILOÉ </t>
  </si>
  <si>
    <t>CUMUNA DE HUALAIHUE</t>
  </si>
  <si>
    <t>COMUNA DE ANCUD Y  QUEMCHI</t>
  </si>
  <si>
    <t xml:space="preserve">COMUNAS DE AYSÉN, CISNES, GUATECAS Y LAGO VERDE. </t>
  </si>
  <si>
    <t xml:space="preserve">PROVINCIA DE AYSÉN </t>
  </si>
  <si>
    <t xml:space="preserve">SECTOR 3, DE CALLE VICTORIA HASTA CALLE AMERICA </t>
  </si>
  <si>
    <t xml:space="preserve">COMUNA DE AYSÉN </t>
  </si>
  <si>
    <t xml:space="preserve">COMUNA CHILE-CHICO </t>
  </si>
  <si>
    <t>COMUNA CISNES</t>
  </si>
  <si>
    <t xml:space="preserve">COMUNA COCHRANE, TORTEL Y VILLA O"HIGGINS </t>
  </si>
  <si>
    <t xml:space="preserve">COMUNAL </t>
  </si>
  <si>
    <t>YUNGAY, EL CARMEN, PEMUCO, TUCAPEL</t>
  </si>
  <si>
    <t>CHILLAN Y CHILLAN VIEJO</t>
  </si>
  <si>
    <t>SAN NICOLAS</t>
  </si>
  <si>
    <t>CHILLAN VIEJO</t>
  </si>
  <si>
    <t>COELEMU-RANQUIL</t>
  </si>
  <si>
    <t>YUNGAY - EL CARMEN</t>
  </si>
  <si>
    <t>REGIÓN METROPOLITANA</t>
  </si>
  <si>
    <t xml:space="preserve">PEDRO AGUIRRE CERDA - LO ESPEJO - LA CISTERNA - SAN MIGUEL - EL BOSQUE - SAN BERNARDO </t>
  </si>
  <si>
    <t xml:space="preserve">RECOLETA - INDEPENDENCIA - CONCHALI - HUECHURABA </t>
  </si>
  <si>
    <t>CERRO NAVIA, PUDAHUEL, RENCA, LO PRADO, QUINTA NORMAL</t>
  </si>
  <si>
    <t>SAN MIGUEL, LA PINTANA, LA CISTERNA, SAN BERNARDO, EL BOSQUE, SAN RAMÓN, LA GRANJA</t>
  </si>
  <si>
    <t>SANTIAGO, INDEPENDENCIA, RECOLETA, CONCHALÍ, HUECHURABA Y QUILICURA</t>
  </si>
  <si>
    <t>MELIPILLA, ALHUÉ, MARÍA PINTO, CURACAVÍ, SAN PEDRO</t>
  </si>
  <si>
    <t>PROVINCIA DEL MAIPO</t>
  </si>
  <si>
    <t xml:space="preserve">PROVINCIA DE CHACABUCO </t>
  </si>
  <si>
    <t>INDEPENDENCIA, HUECHURABA, CONCHALÍ</t>
  </si>
  <si>
    <t>RENCA, CERRO NAVIA</t>
  </si>
  <si>
    <t>SECTOR DE LA FAENA, PEÑALOLÉN</t>
  </si>
  <si>
    <t>SECTOR DE LO HERMIDA, PEÑALOLEN</t>
  </si>
  <si>
    <t>LA CISTERNA, EL BOSQUE</t>
  </si>
  <si>
    <t>CALERA DE TANGO; SECTOR  SUR PONIENTE SAN BERNARDO</t>
  </si>
  <si>
    <t>10 a 17 años, 11 meses, 29 días</t>
  </si>
  <si>
    <t>COMUNAL</t>
  </si>
  <si>
    <t xml:space="preserve">COPIAPO CALDERA </t>
  </si>
  <si>
    <t>LA SERENA- LA HIGUERA</t>
  </si>
  <si>
    <t>ILLAPEL- CANELA</t>
  </si>
  <si>
    <t>PROVINCIAL CHOAPA</t>
  </si>
  <si>
    <t> COMUNA DE SALAMANCA</t>
  </si>
  <si>
    <t> COMUNA DE LOS VILOS</t>
  </si>
  <si>
    <t>COMUNA DE CALAMA</t>
  </si>
  <si>
    <t>COMUNA DE MEJILLONES</t>
  </si>
  <si>
    <t>COMUNA DE ANTOFAGASTA</t>
  </si>
  <si>
    <t>PROVINCIA DEL LOA</t>
  </si>
  <si>
    <t>SAN PEDRO DE ATACAMA Y MALTAL</t>
  </si>
  <si>
    <t>COMUNA DE LIMACHE</t>
  </si>
  <si>
    <t>COMUNA DE VALPARAÍSO</t>
  </si>
  <si>
    <t>PUTAENDO</t>
  </si>
  <si>
    <t>COMUNA DE PUTAENDO</t>
  </si>
  <si>
    <t>COMUNA DE RAPA NUI</t>
  </si>
  <si>
    <t>COMUNA LAGO RANCO</t>
  </si>
  <si>
    <t>COMUNA CURICÓ SECTOR SUR PONIENTE, COMUNA RAUCO y PROVINCIAL</t>
  </si>
  <si>
    <t>SAN JAVIER-VILLA ALEGRE-YERBAS BUENAS-COLBUN-</t>
  </si>
  <si>
    <t xml:space="preserve">EMPEDRADO-CONSTITUCION </t>
  </si>
  <si>
    <t>PROVINCIA DE ARICA Y CAMARONES</t>
  </si>
  <si>
    <t>PROVINCIA DE PARINACOTA Y GENERAL LAGOS</t>
  </si>
  <si>
    <t>I. CORTE DE APELACIONES DE ANTOFAGASTA</t>
  </si>
  <si>
    <t>I. CORTE DE APELACIONES DE COPIAPÓ</t>
  </si>
  <si>
    <t>I. CORTE DE APELACIONES DE LA SERENA</t>
  </si>
  <si>
    <t>I. CORTE DE APELACIONES DE RANCAGUA</t>
  </si>
  <si>
    <t>I. CORTE DE APELACIONES DE CONCEPCIÓN</t>
  </si>
  <si>
    <t>I. CORTE DE APELACIONES DE TEMUCO</t>
  </si>
  <si>
    <t>I. CORTE DE APELACIONES DE PUNTA ARENAS</t>
  </si>
  <si>
    <t>I. CORTE DE APELACIONES DE  SAN MIGUEL</t>
  </si>
  <si>
    <t>I. CORTE DE APELACIONES DE SANTIAGO</t>
  </si>
  <si>
    <t>COMUNA DE ARICA SECTOR NORTE</t>
  </si>
  <si>
    <t>COMUNA DE ARICA SECTOR SUR</t>
  </si>
  <si>
    <t>SECTOR NORTE</t>
  </si>
  <si>
    <t>VALPARAISO</t>
  </si>
  <si>
    <t>REQUINOA</t>
  </si>
  <si>
    <t>CURACAUTIN</t>
  </si>
  <si>
    <t>CURACAVI</t>
  </si>
  <si>
    <t>CONCHALI</t>
  </si>
  <si>
    <t>SAN RAMON</t>
  </si>
  <si>
    <t>LOS ANGELES</t>
  </si>
  <si>
    <t>AYSEN</t>
  </si>
  <si>
    <t>SAN JOSE DE MAIPO</t>
  </si>
  <si>
    <t>TIL TIL</t>
  </si>
  <si>
    <t>MAIPU</t>
  </si>
  <si>
    <t>RAPANUI</t>
  </si>
  <si>
    <t>PPF</t>
  </si>
  <si>
    <t>QUILPUÉ</t>
  </si>
  <si>
    <t xml:space="preserve">ANEXO Nº1 : PLAZAS A LICITAR Y FOCALIZACIÓN TERRITORIAL LÍNEA OPD </t>
  </si>
  <si>
    <t>24 hrs.</t>
  </si>
  <si>
    <t xml:space="preserve">PAD </t>
  </si>
  <si>
    <t xml:space="preserve">PAS </t>
  </si>
  <si>
    <t xml:space="preserve">PEC </t>
  </si>
  <si>
    <t xml:space="preserve">PEE </t>
  </si>
  <si>
    <t xml:space="preserve">PIE </t>
  </si>
  <si>
    <t xml:space="preserve">PPF </t>
  </si>
  <si>
    <t xml:space="preserve">PRJ </t>
  </si>
  <si>
    <t xml:space="preserve">PRM </t>
  </si>
  <si>
    <t>24 horas</t>
  </si>
  <si>
    <t xml:space="preserve">OPD </t>
  </si>
  <si>
    <t>OPD *</t>
  </si>
  <si>
    <t xml:space="preserve">OPD * </t>
  </si>
  <si>
    <t>PDC *</t>
  </si>
  <si>
    <t>PPF *</t>
  </si>
  <si>
    <t>PDE *</t>
  </si>
  <si>
    <t>PIE *</t>
  </si>
  <si>
    <t xml:space="preserve">PIE * </t>
  </si>
  <si>
    <t>PALMILLA, PERALILLO y MARCHIGUE</t>
  </si>
  <si>
    <t>MARCHIGUE-PERALILLO- PICHILEMU-LA ESTRELLA-LITUECHE- NAVIDAD-PUMANQUE-PAREDONES</t>
  </si>
  <si>
    <t>I. CORTE DE APELACIONES DE PUERTO MONTT, Y JUZGADO DE FAMILIA DE OSORNO INCLUIDA SU SEGUNDA INSTANCIA</t>
  </si>
  <si>
    <t>COMUNA DE RIO BUENO, LA UNIÓN Y LAGO RANCO</t>
  </si>
  <si>
    <t>COMUNA DE LOS LAGOS Y PANGUIPULLI</t>
  </si>
  <si>
    <t>I. CORTE DE APELACIONES DE VALDIVIA, SE EXCLUYE AL JUZGADO DE FAMILIA DE OSORNO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</si>
</sst>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_-;\-&quot;$&quot;\ * #,##0_-;_-&quot;$&quot;\ * &quot;-&quot;_-;_-@_-"/>
    <numFmt numFmtId="165" formatCode="_(&quot;Ch$&quot;* #,##0.00_);_(&quot;Ch$&quot;* \(#,##0.00\);_(&quot;Ch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8"/>
      <color rgb="FF000000"/>
      <name val="Calibri"/>
      <family val="2"/>
    </font>
    <font>
      <sz val="10"/>
      <name val="Arial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1" fillId="33" borderId="26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center" vertical="center" wrapText="1"/>
    </xf>
    <xf numFmtId="164" fontId="18" fillId="0" borderId="14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164" fontId="19" fillId="0" borderId="14" xfId="0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0" fillId="0" borderId="0" xfId="0"/>
    <xf numFmtId="0" fontId="21" fillId="33" borderId="27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0" fillId="0" borderId="0" xfId="0" applyFill="1"/>
    <xf numFmtId="0" fontId="20" fillId="0" borderId="0" xfId="0" applyFont="1" applyFill="1"/>
    <xf numFmtId="0" fontId="18" fillId="0" borderId="18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44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8" fillId="0" borderId="31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 wrapText="1"/>
    </xf>
    <xf numFmtId="164" fontId="19" fillId="0" borderId="41" xfId="0" applyNumberFormat="1" applyFont="1" applyFill="1" applyBorder="1" applyAlignment="1">
      <alignment vertical="center"/>
    </xf>
    <xf numFmtId="0" fontId="19" fillId="0" borderId="42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 wrapText="1"/>
    </xf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164" fontId="18" fillId="0" borderId="41" xfId="0" applyNumberFormat="1" applyFont="1" applyFill="1" applyBorder="1" applyAlignment="1">
      <alignment vertical="center"/>
    </xf>
    <xf numFmtId="0" fontId="18" fillId="0" borderId="42" xfId="0" applyFont="1" applyFill="1" applyBorder="1" applyAlignment="1">
      <alignment horizontal="center" vertical="center" wrapText="1"/>
    </xf>
    <xf numFmtId="164" fontId="0" fillId="0" borderId="0" xfId="0" applyNumberFormat="1"/>
    <xf numFmtId="164" fontId="27" fillId="0" borderId="0" xfId="48" applyFont="1"/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44" xfId="0" applyFont="1" applyFill="1" applyBorder="1" applyAlignment="1">
      <alignment horizontal="center" vertical="center" wrapText="1"/>
    </xf>
    <xf numFmtId="0" fontId="28" fillId="33" borderId="27" xfId="0" applyFont="1" applyFill="1" applyBorder="1" applyAlignment="1">
      <alignment horizontal="center" vertical="center" wrapText="1"/>
    </xf>
    <xf numFmtId="0" fontId="28" fillId="33" borderId="26" xfId="0" applyFont="1" applyFill="1" applyBorder="1" applyAlignment="1">
      <alignment horizontal="center" vertical="center" wrapText="1"/>
    </xf>
    <xf numFmtId="0" fontId="28" fillId="33" borderId="28" xfId="0" applyFont="1" applyFill="1" applyBorder="1" applyAlignment="1">
      <alignment horizontal="center" vertical="center" wrapText="1"/>
    </xf>
    <xf numFmtId="0" fontId="21" fillId="33" borderId="23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1" fillId="33" borderId="21" xfId="0" applyFont="1" applyFill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 [0]" xfId="48" builtinId="7"/>
    <cellStyle name="Moneda [0] 2" xfId="42"/>
    <cellStyle name="Moneda [0] 2 2" xfId="43"/>
    <cellStyle name="Moneda [0] 2 3" xfId="45"/>
    <cellStyle name="Moneda [0] 2 4" xfId="46"/>
    <cellStyle name="Moneda [0] 2 5" xfId="47"/>
    <cellStyle name="Moneda 2" xfId="4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66E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topLeftCell="A13" zoomScaleNormal="100" workbookViewId="0">
      <selection activeCell="F19" sqref="F19"/>
    </sheetView>
  </sheetViews>
  <sheetFormatPr baseColWidth="10" defaultRowHeight="15" x14ac:dyDescent="0.25"/>
  <cols>
    <col min="1" max="1" width="7.5703125" style="18" customWidth="1"/>
    <col min="2" max="2" width="10.85546875" style="18" customWidth="1"/>
    <col min="3" max="3" width="8.42578125" style="18" customWidth="1"/>
    <col min="4" max="5" width="11.42578125" style="18"/>
    <col min="6" max="6" width="12.85546875" style="18" customWidth="1"/>
    <col min="7" max="7" width="11.42578125" style="18" customWidth="1"/>
    <col min="8" max="8" width="5.5703125" style="18" customWidth="1"/>
    <col min="9" max="9" width="8.7109375" style="18" customWidth="1"/>
    <col min="10" max="10" width="5.42578125" style="18" customWidth="1"/>
    <col min="11" max="13" width="11.42578125" style="18" customWidth="1"/>
    <col min="14" max="14" width="10.28515625" style="18" customWidth="1"/>
    <col min="15" max="15" width="7.28515625" style="18" customWidth="1"/>
    <col min="16" max="16" width="9" style="18" customWidth="1"/>
    <col min="17" max="19" width="11.42578125" style="18" customWidth="1"/>
    <col min="20" max="20" width="9.28515625" style="18" customWidth="1"/>
    <col min="21" max="21" width="10.5703125" style="18" customWidth="1"/>
    <col min="22" max="22" width="11.42578125" style="18"/>
    <col min="23" max="23" width="13.42578125" style="18" customWidth="1"/>
    <col min="24" max="24" width="7.5703125" style="18" customWidth="1"/>
    <col min="25" max="16384" width="11.42578125" style="18"/>
  </cols>
  <sheetData>
    <row r="1" spans="1:15" ht="27" customHeight="1" thickBot="1" x14ac:dyDescent="0.3">
      <c r="A1" s="73" t="s">
        <v>242</v>
      </c>
      <c r="B1" s="74"/>
      <c r="C1" s="75"/>
      <c r="D1" s="74"/>
      <c r="E1" s="74"/>
      <c r="F1" s="74"/>
      <c r="G1" s="74"/>
      <c r="H1" s="74"/>
      <c r="I1" s="74"/>
      <c r="J1" s="74"/>
      <c r="K1" s="74"/>
      <c r="L1" s="74"/>
      <c r="M1" s="74"/>
      <c r="N1" s="76"/>
    </row>
    <row r="2" spans="1:15" ht="39" thickBot="1" x14ac:dyDescent="0.3">
      <c r="A2" s="1" t="s">
        <v>0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19" t="s">
        <v>9</v>
      </c>
      <c r="K2" s="19" t="s">
        <v>10</v>
      </c>
      <c r="L2" s="19" t="s">
        <v>11</v>
      </c>
      <c r="M2" s="19" t="s">
        <v>12</v>
      </c>
      <c r="N2" s="2" t="s">
        <v>13</v>
      </c>
    </row>
    <row r="3" spans="1:15" s="28" customFormat="1" ht="45" x14ac:dyDescent="0.25">
      <c r="A3" s="47">
        <v>2</v>
      </c>
      <c r="B3" s="15">
        <v>5735</v>
      </c>
      <c r="C3" s="15" t="s">
        <v>106</v>
      </c>
      <c r="D3" s="9" t="s">
        <v>253</v>
      </c>
      <c r="E3" s="35" t="s">
        <v>20</v>
      </c>
      <c r="F3" s="10" t="s">
        <v>200</v>
      </c>
      <c r="G3" s="26">
        <v>3700</v>
      </c>
      <c r="H3" s="22" t="s">
        <v>17</v>
      </c>
      <c r="I3" s="36" t="s">
        <v>105</v>
      </c>
      <c r="J3" s="36" t="s">
        <v>15</v>
      </c>
      <c r="K3" s="3">
        <f>((0.083*28%)+0.083)*16250</f>
        <v>1726.4</v>
      </c>
      <c r="L3" s="3">
        <f t="shared" ref="L3:L12" si="0">K3*G3*12</f>
        <v>76652160</v>
      </c>
      <c r="M3" s="3">
        <f t="shared" ref="M3:M60" si="1">L3*N3</f>
        <v>76652160</v>
      </c>
      <c r="N3" s="34">
        <v>1</v>
      </c>
    </row>
    <row r="4" spans="1:15" s="28" customFormat="1" ht="45" x14ac:dyDescent="0.25">
      <c r="A4" s="43">
        <v>2</v>
      </c>
      <c r="B4" s="15">
        <f>B3+1</f>
        <v>5736</v>
      </c>
      <c r="C4" s="21" t="s">
        <v>106</v>
      </c>
      <c r="D4" s="35" t="s">
        <v>253</v>
      </c>
      <c r="E4" s="35" t="s">
        <v>107</v>
      </c>
      <c r="F4" s="10" t="s">
        <v>201</v>
      </c>
      <c r="G4" s="26">
        <v>2000</v>
      </c>
      <c r="H4" s="22" t="s">
        <v>17</v>
      </c>
      <c r="I4" s="36" t="s">
        <v>105</v>
      </c>
      <c r="J4" s="27" t="s">
        <v>15</v>
      </c>
      <c r="K4" s="3">
        <f t="shared" ref="K4:K56" si="2">((0.083*28%)+0.083)*16250</f>
        <v>1726.4</v>
      </c>
      <c r="L4" s="3">
        <f t="shared" si="0"/>
        <v>41433600</v>
      </c>
      <c r="M4" s="3">
        <f t="shared" si="1"/>
        <v>41433600</v>
      </c>
      <c r="N4" s="34">
        <v>1</v>
      </c>
    </row>
    <row r="5" spans="1:15" s="28" customFormat="1" ht="45" x14ac:dyDescent="0.25">
      <c r="A5" s="43">
        <v>2</v>
      </c>
      <c r="B5" s="15">
        <f t="shared" ref="B5:B61" si="3">B4+1</f>
        <v>5737</v>
      </c>
      <c r="C5" s="21" t="s">
        <v>106</v>
      </c>
      <c r="D5" s="35" t="s">
        <v>254</v>
      </c>
      <c r="E5" s="35" t="s">
        <v>19</v>
      </c>
      <c r="F5" s="10" t="s">
        <v>202</v>
      </c>
      <c r="G5" s="26">
        <v>5500</v>
      </c>
      <c r="H5" s="22" t="s">
        <v>17</v>
      </c>
      <c r="I5" s="36" t="s">
        <v>105</v>
      </c>
      <c r="J5" s="27" t="s">
        <v>15</v>
      </c>
      <c r="K5" s="3">
        <f t="shared" si="2"/>
        <v>1726.4</v>
      </c>
      <c r="L5" s="3">
        <f t="shared" si="0"/>
        <v>113942400</v>
      </c>
      <c r="M5" s="3">
        <f t="shared" si="1"/>
        <v>113942400</v>
      </c>
      <c r="N5" s="34">
        <v>1</v>
      </c>
      <c r="O5" s="69" t="s">
        <v>252</v>
      </c>
    </row>
    <row r="6" spans="1:15" s="28" customFormat="1" ht="45" x14ac:dyDescent="0.25">
      <c r="A6" s="20">
        <v>3</v>
      </c>
      <c r="B6" s="15">
        <f t="shared" si="3"/>
        <v>5738</v>
      </c>
      <c r="C6" s="21" t="s">
        <v>106</v>
      </c>
      <c r="D6" s="35" t="s">
        <v>253</v>
      </c>
      <c r="E6" s="35" t="s">
        <v>108</v>
      </c>
      <c r="F6" s="6" t="s">
        <v>193</v>
      </c>
      <c r="G6" s="26">
        <v>3100</v>
      </c>
      <c r="H6" s="22" t="s">
        <v>17</v>
      </c>
      <c r="I6" s="36" t="s">
        <v>105</v>
      </c>
      <c r="J6" s="27" t="s">
        <v>15</v>
      </c>
      <c r="K6" s="3">
        <f>((0.083*14%)+0.083)*16250</f>
        <v>1537.575</v>
      </c>
      <c r="L6" s="3">
        <f t="shared" si="0"/>
        <v>57197790</v>
      </c>
      <c r="M6" s="3">
        <f t="shared" si="1"/>
        <v>57197790</v>
      </c>
      <c r="N6" s="34">
        <v>1</v>
      </c>
    </row>
    <row r="7" spans="1:15" s="28" customFormat="1" ht="45" x14ac:dyDescent="0.25">
      <c r="A7" s="20">
        <v>3</v>
      </c>
      <c r="B7" s="15">
        <f t="shared" si="3"/>
        <v>5739</v>
      </c>
      <c r="C7" s="21" t="s">
        <v>106</v>
      </c>
      <c r="D7" s="35" t="s">
        <v>253</v>
      </c>
      <c r="E7" s="35" t="s">
        <v>26</v>
      </c>
      <c r="F7" s="16" t="s">
        <v>193</v>
      </c>
      <c r="G7" s="26">
        <v>2900</v>
      </c>
      <c r="H7" s="22" t="s">
        <v>17</v>
      </c>
      <c r="I7" s="36" t="s">
        <v>105</v>
      </c>
      <c r="J7" s="27" t="s">
        <v>15</v>
      </c>
      <c r="K7" s="3">
        <f t="shared" ref="K7:K10" si="4">((0.083*14%)+0.083)*16250</f>
        <v>1537.575</v>
      </c>
      <c r="L7" s="3">
        <f t="shared" si="0"/>
        <v>53507610</v>
      </c>
      <c r="M7" s="3">
        <f t="shared" si="1"/>
        <v>53507610</v>
      </c>
      <c r="N7" s="34">
        <v>1</v>
      </c>
    </row>
    <row r="8" spans="1:15" s="28" customFormat="1" ht="45" x14ac:dyDescent="0.25">
      <c r="A8" s="20">
        <v>3</v>
      </c>
      <c r="B8" s="15">
        <f t="shared" si="3"/>
        <v>5740</v>
      </c>
      <c r="C8" s="21" t="s">
        <v>106</v>
      </c>
      <c r="D8" s="35" t="s">
        <v>253</v>
      </c>
      <c r="E8" s="35" t="s">
        <v>24</v>
      </c>
      <c r="F8" s="16" t="s">
        <v>193</v>
      </c>
      <c r="G8" s="26">
        <v>3000</v>
      </c>
      <c r="H8" s="22" t="s">
        <v>17</v>
      </c>
      <c r="I8" s="36" t="s">
        <v>105</v>
      </c>
      <c r="J8" s="27" t="s">
        <v>15</v>
      </c>
      <c r="K8" s="3">
        <f t="shared" si="4"/>
        <v>1537.575</v>
      </c>
      <c r="L8" s="3">
        <f t="shared" si="0"/>
        <v>55352700</v>
      </c>
      <c r="M8" s="3">
        <f t="shared" si="1"/>
        <v>55352700</v>
      </c>
      <c r="N8" s="34">
        <v>1</v>
      </c>
    </row>
    <row r="9" spans="1:15" s="28" customFormat="1" ht="45" x14ac:dyDescent="0.25">
      <c r="A9" s="32">
        <v>4</v>
      </c>
      <c r="B9" s="15">
        <f t="shared" si="3"/>
        <v>5741</v>
      </c>
      <c r="C9" s="21" t="s">
        <v>106</v>
      </c>
      <c r="D9" s="35" t="s">
        <v>253</v>
      </c>
      <c r="E9" s="21" t="s">
        <v>29</v>
      </c>
      <c r="F9" s="24" t="s">
        <v>198</v>
      </c>
      <c r="G9" s="21">
        <v>2900</v>
      </c>
      <c r="H9" s="22" t="s">
        <v>17</v>
      </c>
      <c r="I9" s="36" t="s">
        <v>105</v>
      </c>
      <c r="J9" s="27" t="s">
        <v>15</v>
      </c>
      <c r="K9" s="3">
        <f t="shared" si="4"/>
        <v>1537.575</v>
      </c>
      <c r="L9" s="3">
        <f t="shared" si="0"/>
        <v>53507610</v>
      </c>
      <c r="M9" s="3">
        <f t="shared" si="1"/>
        <v>53507610</v>
      </c>
      <c r="N9" s="34">
        <v>1</v>
      </c>
    </row>
    <row r="10" spans="1:15" s="28" customFormat="1" ht="45" x14ac:dyDescent="0.25">
      <c r="A10" s="32">
        <v>4</v>
      </c>
      <c r="B10" s="15">
        <f t="shared" si="3"/>
        <v>5742</v>
      </c>
      <c r="C10" s="21" t="s">
        <v>106</v>
      </c>
      <c r="D10" s="35" t="s">
        <v>253</v>
      </c>
      <c r="E10" s="21" t="s">
        <v>34</v>
      </c>
      <c r="F10" s="24" t="s">
        <v>199</v>
      </c>
      <c r="G10" s="21">
        <v>2900</v>
      </c>
      <c r="H10" s="22" t="s">
        <v>17</v>
      </c>
      <c r="I10" s="36" t="s">
        <v>105</v>
      </c>
      <c r="J10" s="27" t="s">
        <v>15</v>
      </c>
      <c r="K10" s="3">
        <f t="shared" si="4"/>
        <v>1537.575</v>
      </c>
      <c r="L10" s="3">
        <f t="shared" si="0"/>
        <v>53507610</v>
      </c>
      <c r="M10" s="3">
        <f t="shared" si="1"/>
        <v>53507610</v>
      </c>
      <c r="N10" s="34">
        <v>1</v>
      </c>
    </row>
    <row r="11" spans="1:15" s="28" customFormat="1" ht="45" x14ac:dyDescent="0.25">
      <c r="A11" s="32">
        <v>5</v>
      </c>
      <c r="B11" s="15">
        <f t="shared" si="3"/>
        <v>5743</v>
      </c>
      <c r="C11" s="21" t="s">
        <v>106</v>
      </c>
      <c r="D11" s="35" t="s">
        <v>253</v>
      </c>
      <c r="E11" s="21" t="s">
        <v>42</v>
      </c>
      <c r="F11" s="27" t="s">
        <v>205</v>
      </c>
      <c r="G11" s="21">
        <v>2300</v>
      </c>
      <c r="H11" s="22" t="s">
        <v>17</v>
      </c>
      <c r="I11" s="36" t="s">
        <v>105</v>
      </c>
      <c r="J11" s="27" t="s">
        <v>15</v>
      </c>
      <c r="K11" s="3">
        <f>((0.083*0%)+0.083)*16250</f>
        <v>1348.75</v>
      </c>
      <c r="L11" s="3">
        <f t="shared" si="0"/>
        <v>37225500</v>
      </c>
      <c r="M11" s="3">
        <f t="shared" si="1"/>
        <v>37225500</v>
      </c>
      <c r="N11" s="34">
        <v>1</v>
      </c>
    </row>
    <row r="12" spans="1:15" s="28" customFormat="1" ht="45" x14ac:dyDescent="0.25">
      <c r="A12" s="32">
        <v>5</v>
      </c>
      <c r="B12" s="15">
        <f t="shared" si="3"/>
        <v>5744</v>
      </c>
      <c r="C12" s="21" t="s">
        <v>106</v>
      </c>
      <c r="D12" s="35" t="s">
        <v>254</v>
      </c>
      <c r="E12" s="21" t="s">
        <v>228</v>
      </c>
      <c r="F12" s="27" t="s">
        <v>206</v>
      </c>
      <c r="G12" s="21">
        <v>7014</v>
      </c>
      <c r="H12" s="22" t="s">
        <v>17</v>
      </c>
      <c r="I12" s="36" t="s">
        <v>105</v>
      </c>
      <c r="J12" s="27" t="s">
        <v>15</v>
      </c>
      <c r="K12" s="3">
        <f t="shared" ref="K12:K21" si="5">((0.083*0%)+0.083)*16250</f>
        <v>1348.75</v>
      </c>
      <c r="L12" s="3">
        <f t="shared" si="0"/>
        <v>113521590</v>
      </c>
      <c r="M12" s="3">
        <f t="shared" si="1"/>
        <v>113521590</v>
      </c>
      <c r="N12" s="34">
        <v>1</v>
      </c>
      <c r="O12" s="69" t="s">
        <v>252</v>
      </c>
    </row>
    <row r="13" spans="1:15" s="28" customFormat="1" ht="45" x14ac:dyDescent="0.25">
      <c r="A13" s="32">
        <v>5</v>
      </c>
      <c r="B13" s="15">
        <f t="shared" si="3"/>
        <v>5745</v>
      </c>
      <c r="C13" s="21" t="s">
        <v>106</v>
      </c>
      <c r="D13" s="35" t="s">
        <v>253</v>
      </c>
      <c r="E13" s="21" t="s">
        <v>207</v>
      </c>
      <c r="F13" s="27" t="s">
        <v>208</v>
      </c>
      <c r="G13" s="21">
        <v>2500</v>
      </c>
      <c r="H13" s="22" t="s">
        <v>17</v>
      </c>
      <c r="I13" s="36" t="s">
        <v>105</v>
      </c>
      <c r="J13" s="27" t="s">
        <v>15</v>
      </c>
      <c r="K13" s="3">
        <v>1348.75</v>
      </c>
      <c r="L13" s="3">
        <f>+K13*G13*12</f>
        <v>40462500</v>
      </c>
      <c r="M13" s="3">
        <f>+L13*N13</f>
        <v>40462500</v>
      </c>
      <c r="N13" s="34">
        <v>1</v>
      </c>
    </row>
    <row r="14" spans="1:15" s="28" customFormat="1" ht="45" x14ac:dyDescent="0.25">
      <c r="A14" s="32">
        <v>5</v>
      </c>
      <c r="B14" s="15">
        <f t="shared" si="3"/>
        <v>5746</v>
      </c>
      <c r="C14" s="21" t="s">
        <v>106</v>
      </c>
      <c r="D14" s="35" t="s">
        <v>253</v>
      </c>
      <c r="E14" s="21" t="s">
        <v>239</v>
      </c>
      <c r="F14" s="27" t="s">
        <v>209</v>
      </c>
      <c r="G14" s="21">
        <v>2500</v>
      </c>
      <c r="H14" s="22" t="s">
        <v>17</v>
      </c>
      <c r="I14" s="36" t="s">
        <v>105</v>
      </c>
      <c r="J14" s="27" t="s">
        <v>15</v>
      </c>
      <c r="K14" s="3">
        <v>2697.5</v>
      </c>
      <c r="L14" s="3">
        <f t="shared" ref="L14:L17" si="6">+K14*G14*12</f>
        <v>80925000</v>
      </c>
      <c r="M14" s="3">
        <f t="shared" ref="M14:M17" si="7">+L14*N14</f>
        <v>80925000</v>
      </c>
      <c r="N14" s="34">
        <v>1</v>
      </c>
    </row>
    <row r="15" spans="1:15" s="28" customFormat="1" ht="33.75" customHeight="1" x14ac:dyDescent="0.25">
      <c r="A15" s="32">
        <v>5</v>
      </c>
      <c r="B15" s="15">
        <v>5793</v>
      </c>
      <c r="C15" s="21" t="s">
        <v>106</v>
      </c>
      <c r="D15" s="35" t="s">
        <v>253</v>
      </c>
      <c r="E15" s="21" t="s">
        <v>241</v>
      </c>
      <c r="F15" s="21" t="s">
        <v>241</v>
      </c>
      <c r="G15" s="21">
        <v>3000</v>
      </c>
      <c r="H15" s="22" t="s">
        <v>17</v>
      </c>
      <c r="I15" s="36" t="s">
        <v>105</v>
      </c>
      <c r="J15" s="27" t="s">
        <v>15</v>
      </c>
      <c r="K15" s="3">
        <f t="shared" si="5"/>
        <v>1348.75</v>
      </c>
      <c r="L15" s="3">
        <f t="shared" si="6"/>
        <v>48555000</v>
      </c>
      <c r="M15" s="3">
        <f t="shared" si="7"/>
        <v>48555000</v>
      </c>
      <c r="N15" s="34">
        <v>1</v>
      </c>
    </row>
    <row r="16" spans="1:15" s="28" customFormat="1" ht="45" x14ac:dyDescent="0.25">
      <c r="A16" s="32">
        <v>6</v>
      </c>
      <c r="B16" s="15">
        <f>B14+1</f>
        <v>5747</v>
      </c>
      <c r="C16" s="21" t="s">
        <v>106</v>
      </c>
      <c r="D16" s="35" t="s">
        <v>253</v>
      </c>
      <c r="E16" s="21" t="s">
        <v>109</v>
      </c>
      <c r="F16" s="24" t="s">
        <v>109</v>
      </c>
      <c r="G16" s="21">
        <v>2400</v>
      </c>
      <c r="H16" s="22" t="s">
        <v>17</v>
      </c>
      <c r="I16" s="36" t="s">
        <v>105</v>
      </c>
      <c r="J16" s="27" t="s">
        <v>15</v>
      </c>
      <c r="K16" s="3">
        <f t="shared" si="5"/>
        <v>1348.75</v>
      </c>
      <c r="L16" s="3">
        <f t="shared" si="6"/>
        <v>38844000</v>
      </c>
      <c r="M16" s="3">
        <f t="shared" si="7"/>
        <v>38844000</v>
      </c>
      <c r="N16" s="34">
        <v>1</v>
      </c>
    </row>
    <row r="17" spans="1:15" s="28" customFormat="1" ht="45" x14ac:dyDescent="0.25">
      <c r="A17" s="32">
        <v>6</v>
      </c>
      <c r="B17" s="15">
        <f t="shared" si="3"/>
        <v>5748</v>
      </c>
      <c r="C17" s="21" t="s">
        <v>106</v>
      </c>
      <c r="D17" s="35" t="s">
        <v>253</v>
      </c>
      <c r="E17" s="21" t="s">
        <v>110</v>
      </c>
      <c r="F17" s="24" t="s">
        <v>110</v>
      </c>
      <c r="G17" s="21">
        <v>2000</v>
      </c>
      <c r="H17" s="22" t="s">
        <v>17</v>
      </c>
      <c r="I17" s="36" t="s">
        <v>105</v>
      </c>
      <c r="J17" s="27" t="s">
        <v>15</v>
      </c>
      <c r="K17" s="3">
        <f t="shared" si="5"/>
        <v>1348.75</v>
      </c>
      <c r="L17" s="3">
        <f t="shared" si="6"/>
        <v>32370000</v>
      </c>
      <c r="M17" s="3">
        <f t="shared" si="7"/>
        <v>32370000</v>
      </c>
      <c r="N17" s="34">
        <v>1</v>
      </c>
    </row>
    <row r="18" spans="1:15" s="28" customFormat="1" ht="45" x14ac:dyDescent="0.25">
      <c r="A18" s="32">
        <v>6</v>
      </c>
      <c r="B18" s="15">
        <f t="shared" si="3"/>
        <v>5749</v>
      </c>
      <c r="C18" s="21" t="s">
        <v>106</v>
      </c>
      <c r="D18" s="35" t="s">
        <v>253</v>
      </c>
      <c r="E18" s="21" t="s">
        <v>229</v>
      </c>
      <c r="F18" s="21" t="s">
        <v>111</v>
      </c>
      <c r="G18" s="21">
        <v>2000</v>
      </c>
      <c r="H18" s="22" t="s">
        <v>17</v>
      </c>
      <c r="I18" s="36" t="s">
        <v>105</v>
      </c>
      <c r="J18" s="27" t="s">
        <v>15</v>
      </c>
      <c r="K18" s="3">
        <f t="shared" si="5"/>
        <v>1348.75</v>
      </c>
      <c r="L18" s="3">
        <f t="shared" ref="L18:L53" si="8">K18*G18*12</f>
        <v>32370000</v>
      </c>
      <c r="M18" s="3">
        <f t="shared" si="1"/>
        <v>32370000</v>
      </c>
      <c r="N18" s="34">
        <v>1</v>
      </c>
    </row>
    <row r="19" spans="1:15" s="28" customFormat="1" ht="45" x14ac:dyDescent="0.25">
      <c r="A19" s="32">
        <v>6</v>
      </c>
      <c r="B19" s="15">
        <f t="shared" si="3"/>
        <v>5750</v>
      </c>
      <c r="C19" s="21" t="s">
        <v>106</v>
      </c>
      <c r="D19" s="35" t="s">
        <v>253</v>
      </c>
      <c r="E19" s="21" t="s">
        <v>112</v>
      </c>
      <c r="F19" s="21" t="s">
        <v>261</v>
      </c>
      <c r="G19" s="21">
        <v>2300</v>
      </c>
      <c r="H19" s="22" t="s">
        <v>17</v>
      </c>
      <c r="I19" s="36" t="s">
        <v>105</v>
      </c>
      <c r="J19" s="27" t="s">
        <v>15</v>
      </c>
      <c r="K19" s="3">
        <f t="shared" si="5"/>
        <v>1348.75</v>
      </c>
      <c r="L19" s="3">
        <f t="shared" si="8"/>
        <v>37225500</v>
      </c>
      <c r="M19" s="3">
        <f t="shared" si="1"/>
        <v>37225500</v>
      </c>
      <c r="N19" s="34">
        <v>1</v>
      </c>
    </row>
    <row r="20" spans="1:15" s="28" customFormat="1" ht="45" x14ac:dyDescent="0.25">
      <c r="A20" s="32">
        <v>6</v>
      </c>
      <c r="B20" s="15">
        <f t="shared" si="3"/>
        <v>5751</v>
      </c>
      <c r="C20" s="21" t="s">
        <v>106</v>
      </c>
      <c r="D20" s="35" t="s">
        <v>253</v>
      </c>
      <c r="E20" s="21" t="s">
        <v>44</v>
      </c>
      <c r="F20" s="21" t="s">
        <v>44</v>
      </c>
      <c r="G20" s="21">
        <v>3500</v>
      </c>
      <c r="H20" s="22" t="s">
        <v>17</v>
      </c>
      <c r="I20" s="36" t="s">
        <v>105</v>
      </c>
      <c r="J20" s="27" t="s">
        <v>15</v>
      </c>
      <c r="K20" s="3">
        <f t="shared" si="5"/>
        <v>1348.75</v>
      </c>
      <c r="L20" s="3">
        <f t="shared" si="8"/>
        <v>56647500</v>
      </c>
      <c r="M20" s="3">
        <f t="shared" si="1"/>
        <v>56647500</v>
      </c>
      <c r="N20" s="34">
        <v>1</v>
      </c>
    </row>
    <row r="21" spans="1:15" s="28" customFormat="1" ht="45" x14ac:dyDescent="0.25">
      <c r="A21" s="32">
        <v>6</v>
      </c>
      <c r="B21" s="15">
        <f t="shared" si="3"/>
        <v>5752</v>
      </c>
      <c r="C21" s="21" t="s">
        <v>106</v>
      </c>
      <c r="D21" s="35" t="s">
        <v>253</v>
      </c>
      <c r="E21" s="21" t="s">
        <v>43</v>
      </c>
      <c r="F21" s="21" t="s">
        <v>43</v>
      </c>
      <c r="G21" s="21">
        <v>2560</v>
      </c>
      <c r="H21" s="22" t="s">
        <v>17</v>
      </c>
      <c r="I21" s="36" t="s">
        <v>105</v>
      </c>
      <c r="J21" s="27" t="s">
        <v>15</v>
      </c>
      <c r="K21" s="3">
        <f t="shared" si="5"/>
        <v>1348.75</v>
      </c>
      <c r="L21" s="3">
        <f t="shared" si="8"/>
        <v>41433600</v>
      </c>
      <c r="M21" s="3">
        <f t="shared" si="1"/>
        <v>41433600</v>
      </c>
      <c r="N21" s="34">
        <v>1</v>
      </c>
    </row>
    <row r="22" spans="1:15" s="28" customFormat="1" ht="45" x14ac:dyDescent="0.25">
      <c r="A22" s="44">
        <v>8</v>
      </c>
      <c r="B22" s="15">
        <f t="shared" si="3"/>
        <v>5753</v>
      </c>
      <c r="C22" s="21" t="s">
        <v>106</v>
      </c>
      <c r="D22" s="35" t="s">
        <v>253</v>
      </c>
      <c r="E22" s="21" t="s">
        <v>113</v>
      </c>
      <c r="F22" s="21" t="s">
        <v>113</v>
      </c>
      <c r="G22" s="21">
        <v>2700</v>
      </c>
      <c r="H22" s="22" t="s">
        <v>17</v>
      </c>
      <c r="I22" s="36" t="s">
        <v>105</v>
      </c>
      <c r="J22" s="27" t="s">
        <v>15</v>
      </c>
      <c r="K22" s="3">
        <f>((0.083*28%)+0.083)*16250</f>
        <v>1726.4</v>
      </c>
      <c r="L22" s="3">
        <f t="shared" si="8"/>
        <v>55935360</v>
      </c>
      <c r="M22" s="3">
        <f t="shared" si="1"/>
        <v>55935360</v>
      </c>
      <c r="N22" s="34">
        <v>1</v>
      </c>
    </row>
    <row r="23" spans="1:15" s="28" customFormat="1" ht="45" x14ac:dyDescent="0.25">
      <c r="A23" s="44">
        <v>8</v>
      </c>
      <c r="B23" s="15">
        <f t="shared" si="3"/>
        <v>5754</v>
      </c>
      <c r="C23" s="21" t="s">
        <v>106</v>
      </c>
      <c r="D23" s="35" t="s">
        <v>253</v>
      </c>
      <c r="E23" s="21" t="s">
        <v>114</v>
      </c>
      <c r="F23" s="21" t="s">
        <v>114</v>
      </c>
      <c r="G23" s="21">
        <v>3100</v>
      </c>
      <c r="H23" s="22" t="s">
        <v>17</v>
      </c>
      <c r="I23" s="36" t="s">
        <v>105</v>
      </c>
      <c r="J23" s="27" t="s">
        <v>15</v>
      </c>
      <c r="K23" s="3">
        <f t="shared" si="2"/>
        <v>1726.4</v>
      </c>
      <c r="L23" s="3">
        <f t="shared" si="8"/>
        <v>64222080</v>
      </c>
      <c r="M23" s="3">
        <f t="shared" si="1"/>
        <v>64222080</v>
      </c>
      <c r="N23" s="34">
        <v>1</v>
      </c>
    </row>
    <row r="24" spans="1:15" s="28" customFormat="1" ht="45" x14ac:dyDescent="0.25">
      <c r="A24" s="44">
        <v>8</v>
      </c>
      <c r="B24" s="15">
        <f t="shared" si="3"/>
        <v>5755</v>
      </c>
      <c r="C24" s="21" t="s">
        <v>106</v>
      </c>
      <c r="D24" s="35" t="s">
        <v>253</v>
      </c>
      <c r="E24" s="21" t="s">
        <v>56</v>
      </c>
      <c r="F24" s="21" t="s">
        <v>56</v>
      </c>
      <c r="G24" s="21">
        <v>3100</v>
      </c>
      <c r="H24" s="22" t="s">
        <v>17</v>
      </c>
      <c r="I24" s="36" t="s">
        <v>105</v>
      </c>
      <c r="J24" s="27" t="s">
        <v>15</v>
      </c>
      <c r="K24" s="3">
        <f t="shared" ref="K24:K27" si="9">((0.083*14%)+0.083)*16250</f>
        <v>1537.575</v>
      </c>
      <c r="L24" s="3">
        <f t="shared" si="8"/>
        <v>57197790</v>
      </c>
      <c r="M24" s="3">
        <f t="shared" si="1"/>
        <v>57197790</v>
      </c>
      <c r="N24" s="34">
        <v>1</v>
      </c>
    </row>
    <row r="25" spans="1:15" s="28" customFormat="1" ht="45" x14ac:dyDescent="0.25">
      <c r="A25" s="44">
        <v>8</v>
      </c>
      <c r="B25" s="15">
        <f t="shared" si="3"/>
        <v>5756</v>
      </c>
      <c r="C25" s="21" t="s">
        <v>106</v>
      </c>
      <c r="D25" s="35" t="s">
        <v>253</v>
      </c>
      <c r="E25" s="21" t="s">
        <v>115</v>
      </c>
      <c r="F25" s="21" t="s">
        <v>115</v>
      </c>
      <c r="G25" s="21">
        <v>3100</v>
      </c>
      <c r="H25" s="22" t="s">
        <v>17</v>
      </c>
      <c r="I25" s="36" t="s">
        <v>105</v>
      </c>
      <c r="J25" s="27" t="s">
        <v>15</v>
      </c>
      <c r="K25" s="3">
        <f t="shared" si="9"/>
        <v>1537.575</v>
      </c>
      <c r="L25" s="3">
        <f t="shared" si="8"/>
        <v>57197790</v>
      </c>
      <c r="M25" s="3">
        <f t="shared" si="1"/>
        <v>57197790</v>
      </c>
      <c r="N25" s="34">
        <v>1</v>
      </c>
    </row>
    <row r="26" spans="1:15" s="28" customFormat="1" ht="45" x14ac:dyDescent="0.25">
      <c r="A26" s="20">
        <v>8</v>
      </c>
      <c r="B26" s="15">
        <f t="shared" si="3"/>
        <v>5757</v>
      </c>
      <c r="C26" s="21" t="s">
        <v>106</v>
      </c>
      <c r="D26" s="35" t="s">
        <v>254</v>
      </c>
      <c r="E26" s="21" t="s">
        <v>234</v>
      </c>
      <c r="F26" s="21" t="s">
        <v>116</v>
      </c>
      <c r="G26" s="21">
        <v>5700</v>
      </c>
      <c r="H26" s="22" t="s">
        <v>17</v>
      </c>
      <c r="I26" s="36" t="s">
        <v>105</v>
      </c>
      <c r="J26" s="27" t="s">
        <v>15</v>
      </c>
      <c r="K26" s="3">
        <f t="shared" si="9"/>
        <v>1537.575</v>
      </c>
      <c r="L26" s="3">
        <f t="shared" si="8"/>
        <v>105170130</v>
      </c>
      <c r="M26" s="3">
        <f t="shared" si="1"/>
        <v>105170130</v>
      </c>
      <c r="N26" s="34">
        <v>1</v>
      </c>
      <c r="O26" s="69" t="s">
        <v>252</v>
      </c>
    </row>
    <row r="27" spans="1:15" s="28" customFormat="1" ht="45" x14ac:dyDescent="0.25">
      <c r="A27" s="48">
        <v>9</v>
      </c>
      <c r="B27" s="15">
        <f t="shared" si="3"/>
        <v>5758</v>
      </c>
      <c r="C27" s="21" t="s">
        <v>106</v>
      </c>
      <c r="D27" s="35" t="s">
        <v>253</v>
      </c>
      <c r="E27" s="21" t="s">
        <v>230</v>
      </c>
      <c r="F27" s="5" t="s">
        <v>155</v>
      </c>
      <c r="G27" s="21">
        <v>3500</v>
      </c>
      <c r="H27" s="22" t="s">
        <v>17</v>
      </c>
      <c r="I27" s="36" t="s">
        <v>105</v>
      </c>
      <c r="J27" s="27" t="s">
        <v>15</v>
      </c>
      <c r="K27" s="3">
        <f t="shared" si="9"/>
        <v>1537.575</v>
      </c>
      <c r="L27" s="3">
        <f t="shared" si="8"/>
        <v>64578150</v>
      </c>
      <c r="M27" s="3">
        <f t="shared" si="1"/>
        <v>64578150</v>
      </c>
      <c r="N27" s="34">
        <v>1</v>
      </c>
    </row>
    <row r="28" spans="1:15" s="28" customFormat="1" ht="45" x14ac:dyDescent="0.25">
      <c r="A28" s="32">
        <v>11</v>
      </c>
      <c r="B28" s="15">
        <f t="shared" si="3"/>
        <v>5759</v>
      </c>
      <c r="C28" s="21" t="s">
        <v>106</v>
      </c>
      <c r="D28" s="35" t="s">
        <v>253</v>
      </c>
      <c r="E28" s="35" t="s">
        <v>235</v>
      </c>
      <c r="F28" s="12" t="s">
        <v>166</v>
      </c>
      <c r="G28" s="26">
        <v>2000</v>
      </c>
      <c r="H28" s="22" t="s">
        <v>17</v>
      </c>
      <c r="I28" s="36" t="s">
        <v>105</v>
      </c>
      <c r="J28" s="27" t="s">
        <v>15</v>
      </c>
      <c r="K28" s="3">
        <f>((0.083*84%)+0.083)*16250</f>
        <v>2481.7000000000003</v>
      </c>
      <c r="L28" s="3">
        <f t="shared" si="8"/>
        <v>59560800.000000015</v>
      </c>
      <c r="M28" s="3">
        <f t="shared" si="1"/>
        <v>59560800.000000015</v>
      </c>
      <c r="N28" s="34">
        <v>1</v>
      </c>
    </row>
    <row r="29" spans="1:15" s="28" customFormat="1" ht="45" x14ac:dyDescent="0.25">
      <c r="A29" s="32">
        <v>11</v>
      </c>
      <c r="B29" s="15">
        <f t="shared" si="3"/>
        <v>5760</v>
      </c>
      <c r="C29" s="21" t="s">
        <v>106</v>
      </c>
      <c r="D29" s="35" t="s">
        <v>253</v>
      </c>
      <c r="E29" s="35" t="s">
        <v>117</v>
      </c>
      <c r="F29" s="12" t="s">
        <v>167</v>
      </c>
      <c r="G29" s="26">
        <v>2000</v>
      </c>
      <c r="H29" s="22" t="s">
        <v>17</v>
      </c>
      <c r="I29" s="36" t="s">
        <v>105</v>
      </c>
      <c r="J29" s="27" t="s">
        <v>15</v>
      </c>
      <c r="K29" s="3">
        <f t="shared" ref="K29:K31" si="10">((0.083*84%)+0.083)*16250</f>
        <v>2481.7000000000003</v>
      </c>
      <c r="L29" s="3">
        <f t="shared" si="8"/>
        <v>59560800.000000015</v>
      </c>
      <c r="M29" s="3">
        <f t="shared" si="1"/>
        <v>59560800.000000015</v>
      </c>
      <c r="N29" s="34">
        <v>1</v>
      </c>
    </row>
    <row r="30" spans="1:15" s="28" customFormat="1" ht="45" x14ac:dyDescent="0.25">
      <c r="A30" s="32">
        <v>11</v>
      </c>
      <c r="B30" s="15">
        <f t="shared" si="3"/>
        <v>5761</v>
      </c>
      <c r="C30" s="21" t="s">
        <v>106</v>
      </c>
      <c r="D30" s="35" t="s">
        <v>253</v>
      </c>
      <c r="E30" s="35" t="s">
        <v>118</v>
      </c>
      <c r="F30" s="12" t="s">
        <v>168</v>
      </c>
      <c r="G30" s="26">
        <v>2000</v>
      </c>
      <c r="H30" s="22" t="s">
        <v>17</v>
      </c>
      <c r="I30" s="36" t="s">
        <v>105</v>
      </c>
      <c r="J30" s="27" t="s">
        <v>15</v>
      </c>
      <c r="K30" s="3">
        <f t="shared" si="10"/>
        <v>2481.7000000000003</v>
      </c>
      <c r="L30" s="3">
        <f t="shared" si="8"/>
        <v>59560800.000000015</v>
      </c>
      <c r="M30" s="3">
        <f t="shared" si="1"/>
        <v>59560800.000000015</v>
      </c>
      <c r="N30" s="34">
        <v>1</v>
      </c>
    </row>
    <row r="31" spans="1:15" s="28" customFormat="1" ht="45" x14ac:dyDescent="0.25">
      <c r="A31" s="32">
        <v>11</v>
      </c>
      <c r="B31" s="15">
        <f t="shared" si="3"/>
        <v>5762</v>
      </c>
      <c r="C31" s="21" t="s">
        <v>106</v>
      </c>
      <c r="D31" s="35" t="s">
        <v>253</v>
      </c>
      <c r="E31" s="35" t="s">
        <v>119</v>
      </c>
      <c r="F31" s="12" t="s">
        <v>169</v>
      </c>
      <c r="G31" s="26">
        <v>2000</v>
      </c>
      <c r="H31" s="22" t="s">
        <v>17</v>
      </c>
      <c r="I31" s="36" t="s">
        <v>105</v>
      </c>
      <c r="J31" s="27" t="s">
        <v>15</v>
      </c>
      <c r="K31" s="3">
        <f t="shared" si="10"/>
        <v>2481.7000000000003</v>
      </c>
      <c r="L31" s="3">
        <f t="shared" si="8"/>
        <v>59560800.000000015</v>
      </c>
      <c r="M31" s="3">
        <f t="shared" si="1"/>
        <v>59560800.000000015</v>
      </c>
      <c r="N31" s="34">
        <v>1</v>
      </c>
    </row>
    <row r="32" spans="1:15" s="28" customFormat="1" ht="45" x14ac:dyDescent="0.25">
      <c r="A32" s="32">
        <v>13</v>
      </c>
      <c r="B32" s="15">
        <f t="shared" si="3"/>
        <v>5763</v>
      </c>
      <c r="C32" s="21" t="s">
        <v>106</v>
      </c>
      <c r="D32" s="35" t="s">
        <v>253</v>
      </c>
      <c r="E32" s="21" t="s">
        <v>84</v>
      </c>
      <c r="F32" s="21" t="s">
        <v>84</v>
      </c>
      <c r="G32" s="21">
        <v>4500</v>
      </c>
      <c r="H32" s="22" t="s">
        <v>17</v>
      </c>
      <c r="I32" s="36" t="s">
        <v>105</v>
      </c>
      <c r="J32" s="27" t="s">
        <v>15</v>
      </c>
      <c r="K32" s="3">
        <f t="shared" ref="K32:K54" si="11">((0.083*0%)+0.083)*16250</f>
        <v>1348.75</v>
      </c>
      <c r="L32" s="3">
        <f t="shared" si="8"/>
        <v>72832500</v>
      </c>
      <c r="M32" s="3">
        <f t="shared" si="1"/>
        <v>72832500</v>
      </c>
      <c r="N32" s="34">
        <v>1</v>
      </c>
    </row>
    <row r="33" spans="1:15" s="28" customFormat="1" ht="45" x14ac:dyDescent="0.25">
      <c r="A33" s="32">
        <v>13</v>
      </c>
      <c r="B33" s="15">
        <f t="shared" si="3"/>
        <v>5764</v>
      </c>
      <c r="C33" s="21" t="s">
        <v>106</v>
      </c>
      <c r="D33" s="35" t="s">
        <v>253</v>
      </c>
      <c r="E33" s="21" t="s">
        <v>78</v>
      </c>
      <c r="F33" s="21" t="s">
        <v>78</v>
      </c>
      <c r="G33" s="21">
        <v>4500</v>
      </c>
      <c r="H33" s="22" t="s">
        <v>17</v>
      </c>
      <c r="I33" s="36" t="s">
        <v>105</v>
      </c>
      <c r="J33" s="27" t="s">
        <v>15</v>
      </c>
      <c r="K33" s="3">
        <f t="shared" si="11"/>
        <v>1348.75</v>
      </c>
      <c r="L33" s="3">
        <f t="shared" si="8"/>
        <v>72832500</v>
      </c>
      <c r="M33" s="3">
        <f t="shared" si="1"/>
        <v>72832500</v>
      </c>
      <c r="N33" s="34">
        <v>1</v>
      </c>
    </row>
    <row r="34" spans="1:15" s="28" customFormat="1" ht="45" x14ac:dyDescent="0.25">
      <c r="A34" s="32">
        <v>13</v>
      </c>
      <c r="B34" s="15">
        <f t="shared" si="3"/>
        <v>5765</v>
      </c>
      <c r="C34" s="21" t="s">
        <v>106</v>
      </c>
      <c r="D34" s="35" t="s">
        <v>253</v>
      </c>
      <c r="E34" s="21" t="s">
        <v>82</v>
      </c>
      <c r="F34" s="21" t="s">
        <v>82</v>
      </c>
      <c r="G34" s="21">
        <v>4500</v>
      </c>
      <c r="H34" s="22" t="s">
        <v>17</v>
      </c>
      <c r="I34" s="36" t="s">
        <v>105</v>
      </c>
      <c r="J34" s="27" t="s">
        <v>15</v>
      </c>
      <c r="K34" s="3">
        <f t="shared" si="11"/>
        <v>1348.75</v>
      </c>
      <c r="L34" s="3">
        <f t="shared" si="8"/>
        <v>72832500</v>
      </c>
      <c r="M34" s="3">
        <f t="shared" si="1"/>
        <v>72832500</v>
      </c>
      <c r="N34" s="34">
        <v>1</v>
      </c>
    </row>
    <row r="35" spans="1:15" s="28" customFormat="1" ht="45" x14ac:dyDescent="0.25">
      <c r="A35" s="32">
        <v>13</v>
      </c>
      <c r="B35" s="15">
        <f t="shared" si="3"/>
        <v>5766</v>
      </c>
      <c r="C35" s="21" t="s">
        <v>106</v>
      </c>
      <c r="D35" s="35" t="s">
        <v>253</v>
      </c>
      <c r="E35" s="21" t="s">
        <v>120</v>
      </c>
      <c r="F35" s="21" t="s">
        <v>120</v>
      </c>
      <c r="G35" s="21">
        <v>4500</v>
      </c>
      <c r="H35" s="22" t="s">
        <v>17</v>
      </c>
      <c r="I35" s="36" t="s">
        <v>105</v>
      </c>
      <c r="J35" s="27" t="s">
        <v>15</v>
      </c>
      <c r="K35" s="3">
        <f t="shared" si="11"/>
        <v>1348.75</v>
      </c>
      <c r="L35" s="3">
        <f t="shared" si="8"/>
        <v>72832500</v>
      </c>
      <c r="M35" s="3">
        <f t="shared" si="1"/>
        <v>72832500</v>
      </c>
      <c r="N35" s="34">
        <v>1</v>
      </c>
    </row>
    <row r="36" spans="1:15" s="28" customFormat="1" ht="45" x14ac:dyDescent="0.25">
      <c r="A36" s="32">
        <v>13</v>
      </c>
      <c r="B36" s="15">
        <f t="shared" si="3"/>
        <v>5767</v>
      </c>
      <c r="C36" s="21" t="s">
        <v>106</v>
      </c>
      <c r="D36" s="35" t="s">
        <v>253</v>
      </c>
      <c r="E36" s="21" t="s">
        <v>71</v>
      </c>
      <c r="F36" s="21" t="s">
        <v>71</v>
      </c>
      <c r="G36" s="21">
        <v>3000</v>
      </c>
      <c r="H36" s="22" t="s">
        <v>17</v>
      </c>
      <c r="I36" s="36" t="s">
        <v>105</v>
      </c>
      <c r="J36" s="27" t="s">
        <v>15</v>
      </c>
      <c r="K36" s="3">
        <f t="shared" si="11"/>
        <v>1348.75</v>
      </c>
      <c r="L36" s="3">
        <f t="shared" si="8"/>
        <v>48555000</v>
      </c>
      <c r="M36" s="3">
        <f t="shared" si="1"/>
        <v>48555000</v>
      </c>
      <c r="N36" s="34">
        <v>1</v>
      </c>
    </row>
    <row r="37" spans="1:15" s="28" customFormat="1" ht="45" x14ac:dyDescent="0.25">
      <c r="A37" s="32">
        <v>13</v>
      </c>
      <c r="B37" s="15">
        <f t="shared" si="3"/>
        <v>5768</v>
      </c>
      <c r="C37" s="21" t="s">
        <v>106</v>
      </c>
      <c r="D37" s="35" t="s">
        <v>253</v>
      </c>
      <c r="E37" s="21" t="s">
        <v>121</v>
      </c>
      <c r="F37" s="21" t="s">
        <v>121</v>
      </c>
      <c r="G37" s="21">
        <v>3200</v>
      </c>
      <c r="H37" s="22" t="s">
        <v>17</v>
      </c>
      <c r="I37" s="36" t="s">
        <v>105</v>
      </c>
      <c r="J37" s="27" t="s">
        <v>15</v>
      </c>
      <c r="K37" s="3">
        <f t="shared" si="11"/>
        <v>1348.75</v>
      </c>
      <c r="L37" s="3">
        <f t="shared" si="8"/>
        <v>51792000</v>
      </c>
      <c r="M37" s="3">
        <f t="shared" si="1"/>
        <v>51792000</v>
      </c>
      <c r="N37" s="34">
        <v>1</v>
      </c>
    </row>
    <row r="38" spans="1:15" s="28" customFormat="1" ht="45" x14ac:dyDescent="0.25">
      <c r="A38" s="32">
        <v>13</v>
      </c>
      <c r="B38" s="15">
        <f t="shared" si="3"/>
        <v>5769</v>
      </c>
      <c r="C38" s="21" t="s">
        <v>106</v>
      </c>
      <c r="D38" s="35" t="s">
        <v>253</v>
      </c>
      <c r="E38" s="21" t="s">
        <v>77</v>
      </c>
      <c r="F38" s="21" t="s">
        <v>77</v>
      </c>
      <c r="G38" s="21">
        <v>3500</v>
      </c>
      <c r="H38" s="22" t="s">
        <v>17</v>
      </c>
      <c r="I38" s="36" t="s">
        <v>105</v>
      </c>
      <c r="J38" s="27" t="s">
        <v>15</v>
      </c>
      <c r="K38" s="3">
        <f t="shared" si="11"/>
        <v>1348.75</v>
      </c>
      <c r="L38" s="3">
        <f t="shared" si="8"/>
        <v>56647500</v>
      </c>
      <c r="M38" s="3">
        <f t="shared" si="1"/>
        <v>56647500</v>
      </c>
      <c r="N38" s="34">
        <v>1</v>
      </c>
    </row>
    <row r="39" spans="1:15" s="28" customFormat="1" ht="45" x14ac:dyDescent="0.25">
      <c r="A39" s="32">
        <v>13</v>
      </c>
      <c r="B39" s="15">
        <f t="shared" si="3"/>
        <v>5770</v>
      </c>
      <c r="C39" s="21" t="s">
        <v>106</v>
      </c>
      <c r="D39" s="35" t="s">
        <v>253</v>
      </c>
      <c r="E39" s="21" t="s">
        <v>122</v>
      </c>
      <c r="F39" s="21" t="s">
        <v>122</v>
      </c>
      <c r="G39" s="21">
        <v>2000</v>
      </c>
      <c r="H39" s="22" t="s">
        <v>17</v>
      </c>
      <c r="I39" s="36" t="s">
        <v>105</v>
      </c>
      <c r="J39" s="27" t="s">
        <v>15</v>
      </c>
      <c r="K39" s="3">
        <f t="shared" si="11"/>
        <v>1348.75</v>
      </c>
      <c r="L39" s="3">
        <f t="shared" si="8"/>
        <v>32370000</v>
      </c>
      <c r="M39" s="3">
        <f t="shared" si="1"/>
        <v>32370000</v>
      </c>
      <c r="N39" s="34">
        <v>1</v>
      </c>
    </row>
    <row r="40" spans="1:15" s="28" customFormat="1" ht="45" x14ac:dyDescent="0.25">
      <c r="A40" s="32">
        <v>13</v>
      </c>
      <c r="B40" s="15">
        <f t="shared" si="3"/>
        <v>5771</v>
      </c>
      <c r="C40" s="21" t="s">
        <v>106</v>
      </c>
      <c r="D40" s="35" t="s">
        <v>255</v>
      </c>
      <c r="E40" s="21" t="s">
        <v>96</v>
      </c>
      <c r="F40" s="21" t="s">
        <v>96</v>
      </c>
      <c r="G40" s="21">
        <v>6800</v>
      </c>
      <c r="H40" s="22" t="s">
        <v>17</v>
      </c>
      <c r="I40" s="36" t="s">
        <v>105</v>
      </c>
      <c r="J40" s="27" t="s">
        <v>15</v>
      </c>
      <c r="K40" s="3">
        <f t="shared" si="11"/>
        <v>1348.75</v>
      </c>
      <c r="L40" s="3">
        <f t="shared" si="8"/>
        <v>110058000</v>
      </c>
      <c r="M40" s="3">
        <f t="shared" si="1"/>
        <v>110058000</v>
      </c>
      <c r="N40" s="34">
        <v>1</v>
      </c>
      <c r="O40" s="67" t="s">
        <v>252</v>
      </c>
    </row>
    <row r="41" spans="1:15" s="28" customFormat="1" ht="45" x14ac:dyDescent="0.25">
      <c r="A41" s="32">
        <v>13</v>
      </c>
      <c r="B41" s="15">
        <f t="shared" si="3"/>
        <v>5772</v>
      </c>
      <c r="C41" s="21" t="s">
        <v>106</v>
      </c>
      <c r="D41" s="35" t="s">
        <v>253</v>
      </c>
      <c r="E41" s="21" t="s">
        <v>236</v>
      </c>
      <c r="F41" s="21" t="s">
        <v>123</v>
      </c>
      <c r="G41" s="21">
        <v>2000</v>
      </c>
      <c r="H41" s="22" t="s">
        <v>17</v>
      </c>
      <c r="I41" s="36" t="s">
        <v>105</v>
      </c>
      <c r="J41" s="27" t="s">
        <v>15</v>
      </c>
      <c r="K41" s="3">
        <f t="shared" si="11"/>
        <v>1348.75</v>
      </c>
      <c r="L41" s="3">
        <f t="shared" si="8"/>
        <v>32370000</v>
      </c>
      <c r="M41" s="3">
        <f t="shared" si="1"/>
        <v>32370000</v>
      </c>
      <c r="N41" s="34">
        <v>1</v>
      </c>
    </row>
    <row r="42" spans="1:15" s="28" customFormat="1" ht="45" x14ac:dyDescent="0.25">
      <c r="A42" s="32">
        <v>13</v>
      </c>
      <c r="B42" s="15">
        <f t="shared" si="3"/>
        <v>5773</v>
      </c>
      <c r="C42" s="21" t="s">
        <v>106</v>
      </c>
      <c r="D42" s="35" t="s">
        <v>253</v>
      </c>
      <c r="E42" s="21" t="s">
        <v>90</v>
      </c>
      <c r="F42" s="21" t="s">
        <v>90</v>
      </c>
      <c r="G42" s="21">
        <v>2800</v>
      </c>
      <c r="H42" s="22" t="s">
        <v>17</v>
      </c>
      <c r="I42" s="36" t="s">
        <v>105</v>
      </c>
      <c r="J42" s="27" t="s">
        <v>15</v>
      </c>
      <c r="K42" s="3">
        <f t="shared" si="11"/>
        <v>1348.75</v>
      </c>
      <c r="L42" s="3">
        <f t="shared" si="8"/>
        <v>45318000</v>
      </c>
      <c r="M42" s="3">
        <f t="shared" si="1"/>
        <v>45318000</v>
      </c>
      <c r="N42" s="34">
        <v>1</v>
      </c>
    </row>
    <row r="43" spans="1:15" s="28" customFormat="1" ht="45" x14ac:dyDescent="0.25">
      <c r="A43" s="32">
        <v>13</v>
      </c>
      <c r="B43" s="15">
        <f t="shared" si="3"/>
        <v>5774</v>
      </c>
      <c r="C43" s="21" t="s">
        <v>106</v>
      </c>
      <c r="D43" s="35" t="s">
        <v>253</v>
      </c>
      <c r="E43" s="21" t="s">
        <v>231</v>
      </c>
      <c r="F43" s="21" t="s">
        <v>89</v>
      </c>
      <c r="G43" s="21">
        <v>2500</v>
      </c>
      <c r="H43" s="22" t="s">
        <v>17</v>
      </c>
      <c r="I43" s="36" t="s">
        <v>105</v>
      </c>
      <c r="J43" s="27" t="s">
        <v>15</v>
      </c>
      <c r="K43" s="3">
        <f t="shared" si="11"/>
        <v>1348.75</v>
      </c>
      <c r="L43" s="3">
        <f t="shared" si="8"/>
        <v>40462500</v>
      </c>
      <c r="M43" s="3">
        <f t="shared" si="1"/>
        <v>40462500</v>
      </c>
      <c r="N43" s="34">
        <v>1</v>
      </c>
    </row>
    <row r="44" spans="1:15" s="28" customFormat="1" ht="45" x14ac:dyDescent="0.25">
      <c r="A44" s="32">
        <v>13</v>
      </c>
      <c r="B44" s="15">
        <f t="shared" si="3"/>
        <v>5775</v>
      </c>
      <c r="C44" s="21" t="s">
        <v>106</v>
      </c>
      <c r="D44" s="35" t="s">
        <v>253</v>
      </c>
      <c r="E44" s="21" t="s">
        <v>81</v>
      </c>
      <c r="F44" s="21" t="s">
        <v>81</v>
      </c>
      <c r="G44" s="21">
        <v>4500</v>
      </c>
      <c r="H44" s="22" t="s">
        <v>17</v>
      </c>
      <c r="I44" s="36" t="s">
        <v>105</v>
      </c>
      <c r="J44" s="27" t="s">
        <v>15</v>
      </c>
      <c r="K44" s="3">
        <f t="shared" si="11"/>
        <v>1348.75</v>
      </c>
      <c r="L44" s="3">
        <f t="shared" si="8"/>
        <v>72832500</v>
      </c>
      <c r="M44" s="3">
        <f t="shared" si="1"/>
        <v>72832500</v>
      </c>
      <c r="N44" s="34">
        <v>1</v>
      </c>
    </row>
    <row r="45" spans="1:15" s="28" customFormat="1" ht="45" x14ac:dyDescent="0.25">
      <c r="A45" s="32">
        <v>13</v>
      </c>
      <c r="B45" s="15">
        <f t="shared" si="3"/>
        <v>5776</v>
      </c>
      <c r="C45" s="21" t="s">
        <v>106</v>
      </c>
      <c r="D45" s="35" t="s">
        <v>253</v>
      </c>
      <c r="E45" s="21" t="s">
        <v>237</v>
      </c>
      <c r="F45" s="21" t="s">
        <v>124</v>
      </c>
      <c r="G45" s="21">
        <v>2500</v>
      </c>
      <c r="H45" s="22" t="s">
        <v>17</v>
      </c>
      <c r="I45" s="36" t="s">
        <v>105</v>
      </c>
      <c r="J45" s="27" t="s">
        <v>15</v>
      </c>
      <c r="K45" s="3">
        <f t="shared" si="11"/>
        <v>1348.75</v>
      </c>
      <c r="L45" s="3">
        <f t="shared" si="8"/>
        <v>40462500</v>
      </c>
      <c r="M45" s="3">
        <f t="shared" si="1"/>
        <v>40462500</v>
      </c>
      <c r="N45" s="34">
        <v>1</v>
      </c>
    </row>
    <row r="46" spans="1:15" s="28" customFormat="1" ht="45" x14ac:dyDescent="0.25">
      <c r="A46" s="32">
        <v>13</v>
      </c>
      <c r="B46" s="15">
        <f t="shared" si="3"/>
        <v>5777</v>
      </c>
      <c r="C46" s="21" t="s">
        <v>106</v>
      </c>
      <c r="D46" s="35" t="s">
        <v>254</v>
      </c>
      <c r="E46" s="21" t="s">
        <v>75</v>
      </c>
      <c r="F46" s="21" t="s">
        <v>75</v>
      </c>
      <c r="G46" s="21">
        <v>7616</v>
      </c>
      <c r="H46" s="22" t="s">
        <v>17</v>
      </c>
      <c r="I46" s="36" t="s">
        <v>105</v>
      </c>
      <c r="J46" s="27" t="s">
        <v>15</v>
      </c>
      <c r="K46" s="3">
        <f t="shared" si="11"/>
        <v>1348.75</v>
      </c>
      <c r="L46" s="3">
        <f t="shared" si="8"/>
        <v>123264960</v>
      </c>
      <c r="M46" s="3">
        <f t="shared" si="1"/>
        <v>123264960</v>
      </c>
      <c r="N46" s="34">
        <v>1</v>
      </c>
      <c r="O46" s="67" t="s">
        <v>252</v>
      </c>
    </row>
    <row r="47" spans="1:15" s="28" customFormat="1" ht="45" x14ac:dyDescent="0.25">
      <c r="A47" s="32">
        <v>13</v>
      </c>
      <c r="B47" s="15">
        <f t="shared" si="3"/>
        <v>5778</v>
      </c>
      <c r="C47" s="21" t="s">
        <v>106</v>
      </c>
      <c r="D47" s="35" t="s">
        <v>254</v>
      </c>
      <c r="E47" s="21" t="s">
        <v>79</v>
      </c>
      <c r="F47" s="21" t="s">
        <v>79</v>
      </c>
      <c r="G47" s="21">
        <v>7616</v>
      </c>
      <c r="H47" s="22" t="s">
        <v>17</v>
      </c>
      <c r="I47" s="36" t="s">
        <v>105</v>
      </c>
      <c r="J47" s="27" t="s">
        <v>15</v>
      </c>
      <c r="K47" s="3">
        <f t="shared" si="11"/>
        <v>1348.75</v>
      </c>
      <c r="L47" s="3">
        <f t="shared" si="8"/>
        <v>123264960</v>
      </c>
      <c r="M47" s="3">
        <f t="shared" si="1"/>
        <v>123264960</v>
      </c>
      <c r="N47" s="34">
        <v>1</v>
      </c>
      <c r="O47" s="67" t="s">
        <v>252</v>
      </c>
    </row>
    <row r="48" spans="1:15" s="28" customFormat="1" ht="45" x14ac:dyDescent="0.25">
      <c r="A48" s="32">
        <v>13</v>
      </c>
      <c r="B48" s="15">
        <f t="shared" si="3"/>
        <v>5779</v>
      </c>
      <c r="C48" s="21" t="s">
        <v>106</v>
      </c>
      <c r="D48" s="35" t="s">
        <v>254</v>
      </c>
      <c r="E48" s="21" t="s">
        <v>94</v>
      </c>
      <c r="F48" s="21" t="s">
        <v>94</v>
      </c>
      <c r="G48" s="21">
        <v>7916</v>
      </c>
      <c r="H48" s="22" t="s">
        <v>17</v>
      </c>
      <c r="I48" s="36" t="s">
        <v>105</v>
      </c>
      <c r="J48" s="27" t="s">
        <v>15</v>
      </c>
      <c r="K48" s="3">
        <f t="shared" si="11"/>
        <v>1348.75</v>
      </c>
      <c r="L48" s="3">
        <f t="shared" si="8"/>
        <v>128120460</v>
      </c>
      <c r="M48" s="3">
        <f t="shared" si="1"/>
        <v>128120460</v>
      </c>
      <c r="N48" s="34">
        <v>1</v>
      </c>
      <c r="O48" s="67" t="s">
        <v>252</v>
      </c>
    </row>
    <row r="49" spans="1:15" s="29" customFormat="1" ht="102" customHeight="1" x14ac:dyDescent="0.25">
      <c r="A49" s="33">
        <v>13</v>
      </c>
      <c r="B49" s="15">
        <f t="shared" si="3"/>
        <v>5780</v>
      </c>
      <c r="C49" s="24" t="s">
        <v>106</v>
      </c>
      <c r="D49" s="35" t="s">
        <v>253</v>
      </c>
      <c r="E49" s="24" t="s">
        <v>125</v>
      </c>
      <c r="F49" s="24" t="s">
        <v>125</v>
      </c>
      <c r="G49" s="24">
        <v>2000</v>
      </c>
      <c r="H49" s="17" t="s">
        <v>17</v>
      </c>
      <c r="I49" s="8" t="s">
        <v>105</v>
      </c>
      <c r="J49" s="25" t="s">
        <v>15</v>
      </c>
      <c r="K49" s="13">
        <f t="shared" si="11"/>
        <v>1348.75</v>
      </c>
      <c r="L49" s="13">
        <f t="shared" si="8"/>
        <v>32370000</v>
      </c>
      <c r="M49" s="13">
        <f t="shared" si="1"/>
        <v>32370000</v>
      </c>
      <c r="N49" s="11">
        <v>1</v>
      </c>
    </row>
    <row r="50" spans="1:15" s="28" customFormat="1" ht="45" x14ac:dyDescent="0.25">
      <c r="A50" s="32">
        <v>13</v>
      </c>
      <c r="B50" s="15">
        <f t="shared" si="3"/>
        <v>5781</v>
      </c>
      <c r="C50" s="21" t="s">
        <v>106</v>
      </c>
      <c r="D50" s="35" t="s">
        <v>254</v>
      </c>
      <c r="E50" s="21" t="s">
        <v>70</v>
      </c>
      <c r="F50" s="21" t="s">
        <v>126</v>
      </c>
      <c r="G50" s="21">
        <v>7616</v>
      </c>
      <c r="H50" s="22" t="s">
        <v>17</v>
      </c>
      <c r="I50" s="36" t="s">
        <v>105</v>
      </c>
      <c r="J50" s="27" t="s">
        <v>15</v>
      </c>
      <c r="K50" s="3">
        <f t="shared" si="11"/>
        <v>1348.75</v>
      </c>
      <c r="L50" s="3">
        <f t="shared" si="8"/>
        <v>123264960</v>
      </c>
      <c r="M50" s="3">
        <f t="shared" si="1"/>
        <v>123264960</v>
      </c>
      <c r="N50" s="34">
        <v>1</v>
      </c>
      <c r="O50" s="67" t="s">
        <v>252</v>
      </c>
    </row>
    <row r="51" spans="1:15" s="28" customFormat="1" ht="45" x14ac:dyDescent="0.25">
      <c r="A51" s="32">
        <v>13</v>
      </c>
      <c r="B51" s="15">
        <f t="shared" si="3"/>
        <v>5782</v>
      </c>
      <c r="C51" s="21" t="s">
        <v>106</v>
      </c>
      <c r="D51" s="35" t="s">
        <v>254</v>
      </c>
      <c r="E51" s="21" t="s">
        <v>232</v>
      </c>
      <c r="F51" s="21" t="s">
        <v>91</v>
      </c>
      <c r="G51" s="21">
        <v>8300</v>
      </c>
      <c r="H51" s="22" t="s">
        <v>17</v>
      </c>
      <c r="I51" s="36" t="s">
        <v>105</v>
      </c>
      <c r="J51" s="27" t="s">
        <v>15</v>
      </c>
      <c r="K51" s="3">
        <f t="shared" si="11"/>
        <v>1348.75</v>
      </c>
      <c r="L51" s="3">
        <f t="shared" si="8"/>
        <v>134335500</v>
      </c>
      <c r="M51" s="3">
        <f t="shared" si="1"/>
        <v>134335500</v>
      </c>
      <c r="N51" s="34">
        <v>1</v>
      </c>
      <c r="O51" s="67" t="s">
        <v>252</v>
      </c>
    </row>
    <row r="52" spans="1:15" s="28" customFormat="1" ht="45" x14ac:dyDescent="0.25">
      <c r="A52" s="32">
        <v>13</v>
      </c>
      <c r="B52" s="15">
        <f t="shared" si="3"/>
        <v>5783</v>
      </c>
      <c r="C52" s="21" t="s">
        <v>106</v>
      </c>
      <c r="D52" s="35" t="s">
        <v>254</v>
      </c>
      <c r="E52" s="21" t="s">
        <v>233</v>
      </c>
      <c r="F52" s="21" t="s">
        <v>95</v>
      </c>
      <c r="G52" s="21">
        <v>6000</v>
      </c>
      <c r="H52" s="22" t="s">
        <v>17</v>
      </c>
      <c r="I52" s="36" t="s">
        <v>105</v>
      </c>
      <c r="J52" s="27" t="s">
        <v>15</v>
      </c>
      <c r="K52" s="3">
        <f t="shared" si="11"/>
        <v>1348.75</v>
      </c>
      <c r="L52" s="3">
        <f t="shared" si="8"/>
        <v>97110000</v>
      </c>
      <c r="M52" s="3">
        <f t="shared" si="1"/>
        <v>97110000</v>
      </c>
      <c r="N52" s="34">
        <v>1</v>
      </c>
      <c r="O52" s="67" t="s">
        <v>252</v>
      </c>
    </row>
    <row r="53" spans="1:15" s="28" customFormat="1" ht="45" x14ac:dyDescent="0.25">
      <c r="A53" s="32">
        <v>13</v>
      </c>
      <c r="B53" s="15">
        <f t="shared" si="3"/>
        <v>5784</v>
      </c>
      <c r="C53" s="21" t="s">
        <v>106</v>
      </c>
      <c r="D53" s="35" t="s">
        <v>254</v>
      </c>
      <c r="E53" s="21" t="s">
        <v>80</v>
      </c>
      <c r="F53" s="21" t="s">
        <v>80</v>
      </c>
      <c r="G53" s="21">
        <v>7916</v>
      </c>
      <c r="H53" s="22" t="s">
        <v>17</v>
      </c>
      <c r="I53" s="36" t="s">
        <v>105</v>
      </c>
      <c r="J53" s="27" t="s">
        <v>15</v>
      </c>
      <c r="K53" s="3">
        <f t="shared" si="11"/>
        <v>1348.75</v>
      </c>
      <c r="L53" s="3">
        <f t="shared" si="8"/>
        <v>128120460</v>
      </c>
      <c r="M53" s="3">
        <f t="shared" si="1"/>
        <v>128120460</v>
      </c>
      <c r="N53" s="34">
        <v>1</v>
      </c>
      <c r="O53" s="67" t="s">
        <v>252</v>
      </c>
    </row>
    <row r="54" spans="1:15" s="28" customFormat="1" ht="45" x14ac:dyDescent="0.25">
      <c r="A54" s="32">
        <v>13</v>
      </c>
      <c r="B54" s="15">
        <f t="shared" si="3"/>
        <v>5785</v>
      </c>
      <c r="C54" s="21" t="s">
        <v>106</v>
      </c>
      <c r="D54" s="35" t="s">
        <v>254</v>
      </c>
      <c r="E54" s="21" t="s">
        <v>238</v>
      </c>
      <c r="F54" s="21" t="s">
        <v>73</v>
      </c>
      <c r="G54" s="21">
        <v>3500</v>
      </c>
      <c r="H54" s="22" t="s">
        <v>17</v>
      </c>
      <c r="I54" s="36" t="s">
        <v>105</v>
      </c>
      <c r="J54" s="27" t="s">
        <v>15</v>
      </c>
      <c r="K54" s="3">
        <f t="shared" si="11"/>
        <v>1348.75</v>
      </c>
      <c r="L54" s="3">
        <f>+K54*G54*12</f>
        <v>56647500</v>
      </c>
      <c r="M54" s="3">
        <f t="shared" ref="M54:M55" si="12">+L54*N54</f>
        <v>56647500</v>
      </c>
      <c r="N54" s="34">
        <v>1</v>
      </c>
      <c r="O54" s="67" t="s">
        <v>252</v>
      </c>
    </row>
    <row r="55" spans="1:15" s="28" customFormat="1" ht="45" x14ac:dyDescent="0.25">
      <c r="A55" s="32">
        <v>14</v>
      </c>
      <c r="B55" s="15">
        <f t="shared" si="3"/>
        <v>5786</v>
      </c>
      <c r="C55" s="21" t="s">
        <v>106</v>
      </c>
      <c r="D55" s="35" t="s">
        <v>253</v>
      </c>
      <c r="E55" s="21" t="s">
        <v>127</v>
      </c>
      <c r="F55" s="21" t="s">
        <v>210</v>
      </c>
      <c r="G55" s="21">
        <v>2000</v>
      </c>
      <c r="H55" s="22" t="s">
        <v>17</v>
      </c>
      <c r="I55" s="36" t="s">
        <v>105</v>
      </c>
      <c r="J55" s="27" t="s">
        <v>15</v>
      </c>
      <c r="K55" s="3">
        <f t="shared" ref="K55" si="13">((0.083*14%)+0.083)*16250</f>
        <v>1537.575</v>
      </c>
      <c r="L55" s="3">
        <f t="shared" ref="L55" si="14">+K55*G55*12</f>
        <v>36901800</v>
      </c>
      <c r="M55" s="3">
        <f t="shared" si="12"/>
        <v>36901800</v>
      </c>
      <c r="N55" s="34">
        <v>1</v>
      </c>
    </row>
    <row r="56" spans="1:15" s="28" customFormat="1" ht="45" x14ac:dyDescent="0.25">
      <c r="A56" s="43">
        <v>15</v>
      </c>
      <c r="B56" s="15">
        <f t="shared" si="3"/>
        <v>5787</v>
      </c>
      <c r="C56" s="21" t="s">
        <v>106</v>
      </c>
      <c r="D56" s="35" t="s">
        <v>254</v>
      </c>
      <c r="E56" s="21" t="s">
        <v>101</v>
      </c>
      <c r="F56" s="27" t="s">
        <v>214</v>
      </c>
      <c r="G56" s="21">
        <v>6500</v>
      </c>
      <c r="H56" s="22" t="s">
        <v>17</v>
      </c>
      <c r="I56" s="36" t="s">
        <v>105</v>
      </c>
      <c r="J56" s="27" t="s">
        <v>15</v>
      </c>
      <c r="K56" s="3">
        <f t="shared" si="2"/>
        <v>1726.4</v>
      </c>
      <c r="L56" s="3">
        <f>K56*G56*12</f>
        <v>134659200</v>
      </c>
      <c r="M56" s="3">
        <f t="shared" si="1"/>
        <v>134659200</v>
      </c>
      <c r="N56" s="34">
        <v>1</v>
      </c>
      <c r="O56" s="69" t="s">
        <v>252</v>
      </c>
    </row>
    <row r="57" spans="1:15" s="28" customFormat="1" ht="45" x14ac:dyDescent="0.25">
      <c r="A57" s="20">
        <v>15</v>
      </c>
      <c r="B57" s="15">
        <f t="shared" si="3"/>
        <v>5788</v>
      </c>
      <c r="C57" s="21" t="s">
        <v>106</v>
      </c>
      <c r="D57" s="35" t="s">
        <v>253</v>
      </c>
      <c r="E57" s="21" t="s">
        <v>128</v>
      </c>
      <c r="F57" s="27" t="s">
        <v>215</v>
      </c>
      <c r="G57" s="21">
        <v>2500</v>
      </c>
      <c r="H57" s="22" t="s">
        <v>17</v>
      </c>
      <c r="I57" s="36" t="s">
        <v>105</v>
      </c>
      <c r="J57" s="27" t="s">
        <v>15</v>
      </c>
      <c r="K57" s="3">
        <f>((0.083*56%)+0.083)*16250</f>
        <v>2104.0500000000002</v>
      </c>
      <c r="L57" s="3">
        <f>K57*G57*12</f>
        <v>63121500</v>
      </c>
      <c r="M57" s="3">
        <f t="shared" si="1"/>
        <v>63121500</v>
      </c>
      <c r="N57" s="34">
        <v>1</v>
      </c>
    </row>
    <row r="58" spans="1:15" s="28" customFormat="1" ht="45" x14ac:dyDescent="0.25">
      <c r="A58" s="48">
        <v>16</v>
      </c>
      <c r="B58" s="15">
        <f t="shared" si="3"/>
        <v>5789</v>
      </c>
      <c r="C58" s="21" t="s">
        <v>106</v>
      </c>
      <c r="D58" s="35" t="s">
        <v>253</v>
      </c>
      <c r="E58" s="21" t="s">
        <v>129</v>
      </c>
      <c r="F58" s="27" t="s">
        <v>129</v>
      </c>
      <c r="G58" s="21">
        <v>3100</v>
      </c>
      <c r="H58" s="22" t="s">
        <v>17</v>
      </c>
      <c r="I58" s="36" t="s">
        <v>105</v>
      </c>
      <c r="J58" s="27" t="s">
        <v>15</v>
      </c>
      <c r="K58" s="3">
        <f t="shared" ref="K58:K60" si="15">((0.083*14%)+0.083)*16250</f>
        <v>1537.575</v>
      </c>
      <c r="L58" s="3">
        <f>K58*G58*12</f>
        <v>57197790</v>
      </c>
      <c r="M58" s="3">
        <f t="shared" si="1"/>
        <v>57197790</v>
      </c>
      <c r="N58" s="34">
        <v>1</v>
      </c>
    </row>
    <row r="59" spans="1:15" s="28" customFormat="1" ht="45" x14ac:dyDescent="0.25">
      <c r="A59" s="32">
        <v>16</v>
      </c>
      <c r="B59" s="15">
        <f t="shared" si="3"/>
        <v>5790</v>
      </c>
      <c r="C59" s="21" t="s">
        <v>106</v>
      </c>
      <c r="D59" s="35" t="s">
        <v>253</v>
      </c>
      <c r="E59" s="21" t="s">
        <v>174</v>
      </c>
      <c r="F59" s="27" t="s">
        <v>174</v>
      </c>
      <c r="G59" s="21">
        <v>2000</v>
      </c>
      <c r="H59" s="22" t="s">
        <v>17</v>
      </c>
      <c r="I59" s="36" t="s">
        <v>105</v>
      </c>
      <c r="J59" s="27" t="s">
        <v>15</v>
      </c>
      <c r="K59" s="3">
        <f t="shared" si="15"/>
        <v>1537.575</v>
      </c>
      <c r="L59" s="3">
        <f>K59*G59*12</f>
        <v>36901800</v>
      </c>
      <c r="M59" s="3">
        <f t="shared" si="1"/>
        <v>36901800</v>
      </c>
      <c r="N59" s="34">
        <v>1</v>
      </c>
    </row>
    <row r="60" spans="1:15" s="28" customFormat="1" ht="45" x14ac:dyDescent="0.25">
      <c r="A60" s="32">
        <v>16</v>
      </c>
      <c r="B60" s="15">
        <f t="shared" si="3"/>
        <v>5791</v>
      </c>
      <c r="C60" s="21" t="s">
        <v>106</v>
      </c>
      <c r="D60" s="35" t="s">
        <v>253</v>
      </c>
      <c r="E60" s="21" t="s">
        <v>130</v>
      </c>
      <c r="F60" s="27" t="s">
        <v>175</v>
      </c>
      <c r="G60" s="21">
        <v>3500</v>
      </c>
      <c r="H60" s="22" t="s">
        <v>17</v>
      </c>
      <c r="I60" s="36" t="s">
        <v>105</v>
      </c>
      <c r="J60" s="27" t="s">
        <v>15</v>
      </c>
      <c r="K60" s="3">
        <f t="shared" si="15"/>
        <v>1537.575</v>
      </c>
      <c r="L60" s="3">
        <f>K60*G60*12</f>
        <v>64578150</v>
      </c>
      <c r="M60" s="3">
        <f t="shared" si="1"/>
        <v>64578150</v>
      </c>
      <c r="N60" s="34">
        <v>1</v>
      </c>
    </row>
    <row r="61" spans="1:15" s="29" customFormat="1" ht="114" customHeight="1" thickBot="1" x14ac:dyDescent="0.3">
      <c r="A61" s="45">
        <v>16</v>
      </c>
      <c r="B61" s="49">
        <f t="shared" si="3"/>
        <v>5792</v>
      </c>
      <c r="C61" s="46" t="s">
        <v>106</v>
      </c>
      <c r="D61" s="50" t="s">
        <v>253</v>
      </c>
      <c r="E61" s="46" t="s">
        <v>102</v>
      </c>
      <c r="F61" s="51" t="s">
        <v>176</v>
      </c>
      <c r="G61" s="46">
        <v>3500</v>
      </c>
      <c r="H61" s="52" t="s">
        <v>17</v>
      </c>
      <c r="I61" s="53" t="s">
        <v>105</v>
      </c>
      <c r="J61" s="51" t="s">
        <v>15</v>
      </c>
      <c r="K61" s="54">
        <v>1537.575</v>
      </c>
      <c r="L61" s="54">
        <v>64578150</v>
      </c>
      <c r="M61" s="54">
        <v>64578150</v>
      </c>
      <c r="N61" s="55">
        <v>1</v>
      </c>
    </row>
    <row r="62" spans="1:15" ht="27.75" customHeight="1" x14ac:dyDescent="0.25"/>
  </sheetData>
  <autoFilter ref="A2:W63"/>
  <mergeCells count="1">
    <mergeCell ref="A1:N1"/>
  </mergeCells>
  <pageMargins left="0.7" right="0.7" top="0.75" bottom="0.75" header="0.3" footer="0.3"/>
  <pageSetup paperSize="14" scale="6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4"/>
  <sheetViews>
    <sheetView zoomScaleNormal="100" workbookViewId="0">
      <pane ySplit="2" topLeftCell="A58" activePane="bottomLeft" state="frozen"/>
      <selection pane="bottomLeft" activeCell="F61" sqref="F61"/>
    </sheetView>
  </sheetViews>
  <sheetFormatPr baseColWidth="10" defaultRowHeight="15" x14ac:dyDescent="0.25"/>
  <cols>
    <col min="1" max="1" width="7.42578125" style="18" customWidth="1"/>
    <col min="2" max="2" width="10.140625" style="41" customWidth="1"/>
    <col min="3" max="3" width="6.5703125" style="18" customWidth="1"/>
    <col min="4" max="4" width="11.7109375" style="18" customWidth="1"/>
    <col min="5" max="5" width="8.5703125" style="41" customWidth="1"/>
    <col min="6" max="6" width="8.7109375" style="4" customWidth="1"/>
    <col min="7" max="7" width="7.140625" style="18" customWidth="1"/>
    <col min="8" max="8" width="6" style="18" customWidth="1"/>
    <col min="9" max="9" width="8" style="18" customWidth="1"/>
    <col min="10" max="10" width="5.140625" style="18" customWidth="1"/>
    <col min="11" max="11" width="11.42578125" style="18" customWidth="1"/>
    <col min="12" max="12" width="14" style="18" customWidth="1"/>
    <col min="13" max="13" width="14.42578125" style="18" customWidth="1"/>
    <col min="14" max="14" width="10.140625" style="18" customWidth="1"/>
    <col min="15" max="15" width="8" style="18" customWidth="1"/>
    <col min="16" max="16" width="8.5703125" style="18" customWidth="1"/>
    <col min="17" max="17" width="12.85546875" style="18" customWidth="1"/>
    <col min="18" max="19" width="11.42578125" style="18" customWidth="1"/>
    <col min="20" max="20" width="9.42578125" style="18" customWidth="1"/>
    <col min="21" max="21" width="11.42578125" style="18" customWidth="1"/>
    <col min="22" max="22" width="11.42578125" style="68" customWidth="1"/>
    <col min="23" max="23" width="12.5703125" style="68" customWidth="1"/>
    <col min="24" max="24" width="6" style="66" customWidth="1"/>
    <col min="25" max="16384" width="11.42578125" style="18"/>
  </cols>
  <sheetData>
    <row r="1" spans="1:24" ht="27" customHeight="1" thickBot="1" x14ac:dyDescent="0.3">
      <c r="A1" s="77" t="s">
        <v>104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66"/>
      <c r="V1" s="18"/>
      <c r="W1" s="18"/>
      <c r="X1" s="18"/>
    </row>
    <row r="2" spans="1:24" s="41" customFormat="1" ht="45.75" thickBot="1" x14ac:dyDescent="0.25">
      <c r="A2" s="71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0" t="s">
        <v>8</v>
      </c>
      <c r="J2" s="70" t="s">
        <v>9</v>
      </c>
      <c r="K2" s="70" t="s">
        <v>10</v>
      </c>
      <c r="L2" s="70" t="s">
        <v>11</v>
      </c>
      <c r="M2" s="70" t="s">
        <v>12</v>
      </c>
      <c r="N2" s="72" t="s">
        <v>13</v>
      </c>
      <c r="O2" s="66"/>
    </row>
    <row r="3" spans="1:24" s="28" customFormat="1" ht="39" customHeight="1" x14ac:dyDescent="0.25">
      <c r="A3" s="32">
        <v>1</v>
      </c>
      <c r="B3" s="23">
        <v>5600</v>
      </c>
      <c r="C3" s="26" t="s">
        <v>14</v>
      </c>
      <c r="D3" s="21" t="s">
        <v>240</v>
      </c>
      <c r="E3" s="21" t="s">
        <v>16</v>
      </c>
      <c r="F3" s="23" t="s">
        <v>16</v>
      </c>
      <c r="G3" s="21">
        <v>80</v>
      </c>
      <c r="H3" s="21" t="s">
        <v>17</v>
      </c>
      <c r="I3" s="36" t="s">
        <v>105</v>
      </c>
      <c r="J3" s="21" t="s">
        <v>15</v>
      </c>
      <c r="K3" s="3">
        <f>((4.5*28%)+4.5)*16250</f>
        <v>93600</v>
      </c>
      <c r="L3" s="3">
        <f t="shared" ref="L3:L28" si="0">K3*G3*12</f>
        <v>89856000</v>
      </c>
      <c r="M3" s="3">
        <v>89856000</v>
      </c>
      <c r="N3" s="34">
        <v>1</v>
      </c>
      <c r="O3" s="67"/>
    </row>
    <row r="4" spans="1:24" s="28" customFormat="1" ht="39" customHeight="1" x14ac:dyDescent="0.25">
      <c r="A4" s="32">
        <v>1</v>
      </c>
      <c r="B4" s="22">
        <f>B3+1</f>
        <v>5601</v>
      </c>
      <c r="C4" s="26" t="s">
        <v>14</v>
      </c>
      <c r="D4" s="21" t="s">
        <v>240</v>
      </c>
      <c r="E4" s="21" t="s">
        <v>18</v>
      </c>
      <c r="F4" s="21" t="s">
        <v>18</v>
      </c>
      <c r="G4" s="21">
        <v>90</v>
      </c>
      <c r="H4" s="21" t="s">
        <v>17</v>
      </c>
      <c r="I4" s="36" t="s">
        <v>105</v>
      </c>
      <c r="J4" s="21" t="s">
        <v>15</v>
      </c>
      <c r="K4" s="3">
        <f>((4.5*28%)+4.5)*16250</f>
        <v>93600</v>
      </c>
      <c r="L4" s="3">
        <f t="shared" si="0"/>
        <v>101088000</v>
      </c>
      <c r="M4" s="3">
        <v>101088000</v>
      </c>
      <c r="N4" s="34">
        <v>1</v>
      </c>
      <c r="O4" s="67"/>
    </row>
    <row r="5" spans="1:24" s="28" customFormat="1" ht="39" customHeight="1" x14ac:dyDescent="0.25">
      <c r="A5" s="32">
        <v>1</v>
      </c>
      <c r="B5" s="22">
        <f>B4+1</f>
        <v>5602</v>
      </c>
      <c r="C5" s="26" t="s">
        <v>14</v>
      </c>
      <c r="D5" s="21" t="s">
        <v>256</v>
      </c>
      <c r="E5" s="21" t="s">
        <v>16</v>
      </c>
      <c r="F5" s="22" t="s">
        <v>16</v>
      </c>
      <c r="G5" s="21">
        <v>40</v>
      </c>
      <c r="H5" s="21" t="s">
        <v>17</v>
      </c>
      <c r="I5" s="36" t="s">
        <v>192</v>
      </c>
      <c r="J5" s="21" t="s">
        <v>15</v>
      </c>
      <c r="K5" s="3">
        <f t="shared" ref="K5" si="1">((9.3*28%)+9.3)*16250</f>
        <v>193440.00000000003</v>
      </c>
      <c r="L5" s="3">
        <f t="shared" si="0"/>
        <v>92851200.000000015</v>
      </c>
      <c r="M5" s="3">
        <v>92851200.000000015</v>
      </c>
      <c r="N5" s="34">
        <v>1</v>
      </c>
      <c r="O5" s="67" t="s">
        <v>243</v>
      </c>
    </row>
    <row r="6" spans="1:24" s="28" customFormat="1" ht="39" customHeight="1" x14ac:dyDescent="0.25">
      <c r="A6" s="32">
        <v>1</v>
      </c>
      <c r="B6" s="22">
        <f t="shared" ref="B6:B68" si="2">B5+1</f>
        <v>5603</v>
      </c>
      <c r="C6" s="26" t="s">
        <v>14</v>
      </c>
      <c r="D6" s="21" t="s">
        <v>247</v>
      </c>
      <c r="E6" s="21" t="s">
        <v>16</v>
      </c>
      <c r="F6" s="22" t="s">
        <v>131</v>
      </c>
      <c r="G6" s="21">
        <v>50</v>
      </c>
      <c r="H6" s="21" t="s">
        <v>17</v>
      </c>
      <c r="I6" s="36" t="s">
        <v>105</v>
      </c>
      <c r="J6" s="21" t="s">
        <v>15</v>
      </c>
      <c r="K6" s="3">
        <f>((15*28%)+15)*16250</f>
        <v>312000</v>
      </c>
      <c r="L6" s="3">
        <f t="shared" si="0"/>
        <v>187200000</v>
      </c>
      <c r="M6" s="3">
        <v>187200000</v>
      </c>
      <c r="N6" s="34">
        <v>1</v>
      </c>
      <c r="O6" s="67"/>
    </row>
    <row r="7" spans="1:24" s="28" customFormat="1" ht="39" customHeight="1" x14ac:dyDescent="0.25">
      <c r="A7" s="32">
        <v>2</v>
      </c>
      <c r="B7" s="22">
        <f t="shared" si="2"/>
        <v>5604</v>
      </c>
      <c r="C7" s="26" t="s">
        <v>14</v>
      </c>
      <c r="D7" s="21" t="s">
        <v>250</v>
      </c>
      <c r="E7" s="35" t="s">
        <v>19</v>
      </c>
      <c r="F7" s="27" t="s">
        <v>216</v>
      </c>
      <c r="G7" s="26">
        <v>100</v>
      </c>
      <c r="H7" s="21" t="s">
        <v>17</v>
      </c>
      <c r="I7" s="36" t="s">
        <v>105</v>
      </c>
      <c r="J7" s="21" t="s">
        <v>15</v>
      </c>
      <c r="K7" s="3">
        <f>((3.2*28%)+3.2)*16250</f>
        <v>66560</v>
      </c>
      <c r="L7" s="3">
        <f t="shared" si="0"/>
        <v>79872000</v>
      </c>
      <c r="M7" s="3">
        <v>79872000</v>
      </c>
      <c r="N7" s="34">
        <v>1</v>
      </c>
      <c r="O7" s="67"/>
    </row>
    <row r="8" spans="1:24" s="28" customFormat="1" ht="39" customHeight="1" x14ac:dyDescent="0.25">
      <c r="A8" s="33">
        <v>2</v>
      </c>
      <c r="B8" s="22">
        <f t="shared" si="2"/>
        <v>5605</v>
      </c>
      <c r="C8" s="26" t="s">
        <v>14</v>
      </c>
      <c r="D8" s="21" t="s">
        <v>240</v>
      </c>
      <c r="E8" s="35" t="s">
        <v>20</v>
      </c>
      <c r="F8" s="10" t="s">
        <v>20</v>
      </c>
      <c r="G8" s="7">
        <v>80</v>
      </c>
      <c r="H8" s="21" t="s">
        <v>17</v>
      </c>
      <c r="I8" s="36" t="s">
        <v>105</v>
      </c>
      <c r="J8" s="21" t="s">
        <v>15</v>
      </c>
      <c r="K8" s="3">
        <f t="shared" ref="K8:K9" si="3">((4.5*28%)+4.5)*16250</f>
        <v>93600</v>
      </c>
      <c r="L8" s="3">
        <f t="shared" si="0"/>
        <v>89856000</v>
      </c>
      <c r="M8" s="3">
        <v>89856000</v>
      </c>
      <c r="N8" s="34">
        <v>1</v>
      </c>
      <c r="O8" s="67"/>
    </row>
    <row r="9" spans="1:24" s="28" customFormat="1" ht="39" customHeight="1" x14ac:dyDescent="0.25">
      <c r="A9" s="32">
        <v>2</v>
      </c>
      <c r="B9" s="22">
        <f t="shared" si="2"/>
        <v>5606</v>
      </c>
      <c r="C9" s="26" t="s">
        <v>14</v>
      </c>
      <c r="D9" s="21" t="s">
        <v>257</v>
      </c>
      <c r="E9" s="35" t="s">
        <v>19</v>
      </c>
      <c r="F9" s="10" t="s">
        <v>19</v>
      </c>
      <c r="G9" s="26">
        <v>104</v>
      </c>
      <c r="H9" s="21" t="s">
        <v>17</v>
      </c>
      <c r="I9" s="36" t="s">
        <v>105</v>
      </c>
      <c r="J9" s="21" t="s">
        <v>15</v>
      </c>
      <c r="K9" s="3">
        <f t="shared" si="3"/>
        <v>93600</v>
      </c>
      <c r="L9" s="3">
        <f t="shared" si="0"/>
        <v>116812800</v>
      </c>
      <c r="M9" s="3">
        <v>116812800</v>
      </c>
      <c r="N9" s="34">
        <v>1</v>
      </c>
      <c r="O9" s="67" t="s">
        <v>243</v>
      </c>
    </row>
    <row r="10" spans="1:24" s="28" customFormat="1" ht="39" customHeight="1" x14ac:dyDescent="0.25">
      <c r="A10" s="32">
        <v>2</v>
      </c>
      <c r="B10" s="22">
        <f t="shared" si="2"/>
        <v>5607</v>
      </c>
      <c r="C10" s="26" t="s">
        <v>14</v>
      </c>
      <c r="D10" s="21" t="s">
        <v>256</v>
      </c>
      <c r="E10" s="21" t="s">
        <v>19</v>
      </c>
      <c r="F10" s="21" t="s">
        <v>19</v>
      </c>
      <c r="G10" s="21">
        <v>52</v>
      </c>
      <c r="H10" s="21" t="s">
        <v>17</v>
      </c>
      <c r="I10" s="36" t="s">
        <v>192</v>
      </c>
      <c r="J10" s="21" t="s">
        <v>15</v>
      </c>
      <c r="K10" s="3">
        <f t="shared" ref="K10:K18" si="4">((9.3*28%)+9.3)*16250</f>
        <v>193440.00000000003</v>
      </c>
      <c r="L10" s="3">
        <f t="shared" si="0"/>
        <v>120706560.00000003</v>
      </c>
      <c r="M10" s="3">
        <v>120706560.00000003</v>
      </c>
      <c r="N10" s="34">
        <v>1</v>
      </c>
      <c r="O10" s="67" t="s">
        <v>243</v>
      </c>
    </row>
    <row r="11" spans="1:24" s="28" customFormat="1" ht="39" customHeight="1" x14ac:dyDescent="0.25">
      <c r="A11" s="32">
        <v>2</v>
      </c>
      <c r="B11" s="22">
        <f t="shared" si="2"/>
        <v>5608</v>
      </c>
      <c r="C11" s="26" t="s">
        <v>14</v>
      </c>
      <c r="D11" s="21" t="s">
        <v>259</v>
      </c>
      <c r="E11" s="21" t="s">
        <v>19</v>
      </c>
      <c r="F11" s="21" t="s">
        <v>19</v>
      </c>
      <c r="G11" s="21">
        <v>56</v>
      </c>
      <c r="H11" s="21" t="s">
        <v>17</v>
      </c>
      <c r="I11" s="36" t="s">
        <v>192</v>
      </c>
      <c r="J11" s="21" t="s">
        <v>15</v>
      </c>
      <c r="K11" s="3">
        <f t="shared" si="4"/>
        <v>193440.00000000003</v>
      </c>
      <c r="L11" s="3">
        <f t="shared" si="0"/>
        <v>129991680.00000003</v>
      </c>
      <c r="M11" s="3">
        <v>129991680.00000003</v>
      </c>
      <c r="N11" s="34">
        <v>1</v>
      </c>
      <c r="O11" s="67" t="s">
        <v>243</v>
      </c>
    </row>
    <row r="12" spans="1:24" s="28" customFormat="1" ht="39" customHeight="1" x14ac:dyDescent="0.25">
      <c r="A12" s="32">
        <v>2</v>
      </c>
      <c r="B12" s="22">
        <f t="shared" si="2"/>
        <v>5609</v>
      </c>
      <c r="C12" s="26" t="s">
        <v>14</v>
      </c>
      <c r="D12" s="21" t="s">
        <v>248</v>
      </c>
      <c r="E12" s="21" t="s">
        <v>21</v>
      </c>
      <c r="F12" s="21" t="s">
        <v>21</v>
      </c>
      <c r="G12" s="21">
        <v>30</v>
      </c>
      <c r="H12" s="21" t="s">
        <v>17</v>
      </c>
      <c r="I12" s="36" t="s">
        <v>105</v>
      </c>
      <c r="J12" s="21" t="s">
        <v>15</v>
      </c>
      <c r="K12" s="3">
        <f>((9.3*56%)+9.3)*16250</f>
        <v>235755.00000000003</v>
      </c>
      <c r="L12" s="3">
        <f t="shared" si="0"/>
        <v>84871800.000000015</v>
      </c>
      <c r="M12" s="3">
        <v>84871800.000000015</v>
      </c>
      <c r="N12" s="34">
        <v>1</v>
      </c>
      <c r="O12" s="67"/>
    </row>
    <row r="13" spans="1:24" s="28" customFormat="1" ht="39" customHeight="1" x14ac:dyDescent="0.25">
      <c r="A13" s="32">
        <v>2</v>
      </c>
      <c r="B13" s="22">
        <f t="shared" si="2"/>
        <v>5610</v>
      </c>
      <c r="C13" s="26" t="s">
        <v>14</v>
      </c>
      <c r="D13" s="21" t="s">
        <v>248</v>
      </c>
      <c r="E13" s="21" t="s">
        <v>20</v>
      </c>
      <c r="F13" s="10" t="s">
        <v>203</v>
      </c>
      <c r="G13" s="26">
        <v>50</v>
      </c>
      <c r="H13" s="21" t="s">
        <v>17</v>
      </c>
      <c r="I13" s="36" t="s">
        <v>105</v>
      </c>
      <c r="J13" s="21" t="s">
        <v>15</v>
      </c>
      <c r="K13" s="3">
        <f t="shared" si="4"/>
        <v>193440.00000000003</v>
      </c>
      <c r="L13" s="3">
        <f t="shared" si="0"/>
        <v>116064000.00000003</v>
      </c>
      <c r="M13" s="3">
        <v>116064000.00000003</v>
      </c>
      <c r="N13" s="34">
        <v>1</v>
      </c>
      <c r="O13" s="67"/>
    </row>
    <row r="14" spans="1:24" s="28" customFormat="1" ht="39" customHeight="1" x14ac:dyDescent="0.25">
      <c r="A14" s="32">
        <v>2</v>
      </c>
      <c r="B14" s="22">
        <f t="shared" si="2"/>
        <v>5611</v>
      </c>
      <c r="C14" s="26" t="s">
        <v>14</v>
      </c>
      <c r="D14" s="21" t="s">
        <v>248</v>
      </c>
      <c r="E14" s="35" t="s">
        <v>22</v>
      </c>
      <c r="F14" s="10" t="s">
        <v>22</v>
      </c>
      <c r="G14" s="26">
        <v>60</v>
      </c>
      <c r="H14" s="21" t="s">
        <v>17</v>
      </c>
      <c r="I14" s="36" t="s">
        <v>105</v>
      </c>
      <c r="J14" s="21" t="s">
        <v>15</v>
      </c>
      <c r="K14" s="3">
        <f t="shared" si="4"/>
        <v>193440.00000000003</v>
      </c>
      <c r="L14" s="3">
        <f t="shared" si="0"/>
        <v>139276800.00000003</v>
      </c>
      <c r="M14" s="3">
        <v>139276800.00000003</v>
      </c>
      <c r="N14" s="34">
        <v>1</v>
      </c>
      <c r="O14" s="67"/>
    </row>
    <row r="15" spans="1:24" s="28" customFormat="1" ht="39" customHeight="1" x14ac:dyDescent="0.25">
      <c r="A15" s="32">
        <v>2</v>
      </c>
      <c r="B15" s="22">
        <f t="shared" si="2"/>
        <v>5612</v>
      </c>
      <c r="C15" s="26" t="s">
        <v>14</v>
      </c>
      <c r="D15" s="21" t="s">
        <v>258</v>
      </c>
      <c r="E15" s="35" t="s">
        <v>20</v>
      </c>
      <c r="F15" s="10" t="s">
        <v>20</v>
      </c>
      <c r="G15" s="26">
        <v>40</v>
      </c>
      <c r="H15" s="21" t="s">
        <v>17</v>
      </c>
      <c r="I15" s="36" t="s">
        <v>192</v>
      </c>
      <c r="J15" s="21" t="s">
        <v>15</v>
      </c>
      <c r="K15" s="3">
        <f t="shared" si="4"/>
        <v>193440.00000000003</v>
      </c>
      <c r="L15" s="3">
        <f t="shared" si="0"/>
        <v>92851200.000000015</v>
      </c>
      <c r="M15" s="3">
        <v>92851200.000000015</v>
      </c>
      <c r="N15" s="34">
        <v>1</v>
      </c>
      <c r="O15" s="67" t="s">
        <v>243</v>
      </c>
    </row>
    <row r="16" spans="1:24" s="28" customFormat="1" ht="39" customHeight="1" x14ac:dyDescent="0.25">
      <c r="A16" s="32">
        <v>2</v>
      </c>
      <c r="B16" s="22">
        <f t="shared" si="2"/>
        <v>5613</v>
      </c>
      <c r="C16" s="26" t="s">
        <v>14</v>
      </c>
      <c r="D16" s="21" t="s">
        <v>260</v>
      </c>
      <c r="E16" s="35" t="s">
        <v>20</v>
      </c>
      <c r="F16" s="10" t="s">
        <v>203</v>
      </c>
      <c r="G16" s="26">
        <v>50</v>
      </c>
      <c r="H16" s="21" t="s">
        <v>17</v>
      </c>
      <c r="I16" s="36" t="s">
        <v>192</v>
      </c>
      <c r="J16" s="21" t="s">
        <v>15</v>
      </c>
      <c r="K16" s="3">
        <f t="shared" si="4"/>
        <v>193440.00000000003</v>
      </c>
      <c r="L16" s="3">
        <f t="shared" si="0"/>
        <v>116064000.00000003</v>
      </c>
      <c r="M16" s="3">
        <v>116064000.00000003</v>
      </c>
      <c r="N16" s="34">
        <v>1</v>
      </c>
      <c r="O16" s="67" t="s">
        <v>243</v>
      </c>
    </row>
    <row r="17" spans="1:15" s="28" customFormat="1" ht="39" customHeight="1" x14ac:dyDescent="0.25">
      <c r="A17" s="32">
        <v>2</v>
      </c>
      <c r="B17" s="22">
        <f t="shared" si="2"/>
        <v>5614</v>
      </c>
      <c r="C17" s="26" t="s">
        <v>14</v>
      </c>
      <c r="D17" s="21" t="s">
        <v>251</v>
      </c>
      <c r="E17" s="35" t="s">
        <v>19</v>
      </c>
      <c r="F17" s="10" t="s">
        <v>132</v>
      </c>
      <c r="G17" s="26">
        <v>70</v>
      </c>
      <c r="H17" s="21" t="s">
        <v>17</v>
      </c>
      <c r="I17" s="36" t="s">
        <v>105</v>
      </c>
      <c r="J17" s="21" t="s">
        <v>15</v>
      </c>
      <c r="K17" s="3">
        <f t="shared" si="4"/>
        <v>193440.00000000003</v>
      </c>
      <c r="L17" s="3">
        <f t="shared" si="0"/>
        <v>162489600.00000003</v>
      </c>
      <c r="M17" s="3">
        <v>162489600.00000003</v>
      </c>
      <c r="N17" s="34">
        <v>1</v>
      </c>
      <c r="O17" s="67"/>
    </row>
    <row r="18" spans="1:15" s="28" customFormat="1" ht="39" customHeight="1" x14ac:dyDescent="0.25">
      <c r="A18" s="32">
        <v>2</v>
      </c>
      <c r="B18" s="22">
        <f t="shared" si="2"/>
        <v>5615</v>
      </c>
      <c r="C18" s="26" t="s">
        <v>14</v>
      </c>
      <c r="D18" s="21" t="s">
        <v>251</v>
      </c>
      <c r="E18" s="35" t="s">
        <v>19</v>
      </c>
      <c r="F18" s="10" t="s">
        <v>132</v>
      </c>
      <c r="G18" s="26">
        <v>70</v>
      </c>
      <c r="H18" s="21" t="s">
        <v>17</v>
      </c>
      <c r="I18" s="36" t="s">
        <v>105</v>
      </c>
      <c r="J18" s="21" t="s">
        <v>15</v>
      </c>
      <c r="K18" s="3">
        <f t="shared" si="4"/>
        <v>193440.00000000003</v>
      </c>
      <c r="L18" s="3">
        <f t="shared" si="0"/>
        <v>162489600.00000003</v>
      </c>
      <c r="M18" s="3">
        <v>162489600.00000003</v>
      </c>
      <c r="N18" s="34">
        <v>1</v>
      </c>
      <c r="O18" s="67"/>
    </row>
    <row r="19" spans="1:15" s="28" customFormat="1" ht="39" customHeight="1" x14ac:dyDescent="0.25">
      <c r="A19" s="32">
        <v>2</v>
      </c>
      <c r="B19" s="22">
        <f t="shared" si="2"/>
        <v>5616</v>
      </c>
      <c r="C19" s="26" t="s">
        <v>14</v>
      </c>
      <c r="D19" s="21" t="s">
        <v>249</v>
      </c>
      <c r="E19" s="35" t="s">
        <v>23</v>
      </c>
      <c r="F19" s="10" t="s">
        <v>204</v>
      </c>
      <c r="G19" s="26">
        <v>80</v>
      </c>
      <c r="H19" s="21" t="s">
        <v>17</v>
      </c>
      <c r="I19" s="36" t="s">
        <v>105</v>
      </c>
      <c r="J19" s="21" t="s">
        <v>15</v>
      </c>
      <c r="K19" s="3">
        <f t="shared" ref="K19" si="5">((4.5*28%)+4.5)*16250</f>
        <v>93600</v>
      </c>
      <c r="L19" s="3">
        <f t="shared" si="0"/>
        <v>89856000</v>
      </c>
      <c r="M19" s="3">
        <v>89856000</v>
      </c>
      <c r="N19" s="34">
        <v>1</v>
      </c>
      <c r="O19" s="67"/>
    </row>
    <row r="20" spans="1:15" s="28" customFormat="1" ht="39" customHeight="1" x14ac:dyDescent="0.25">
      <c r="A20" s="20">
        <v>3</v>
      </c>
      <c r="B20" s="22">
        <f t="shared" si="2"/>
        <v>5617</v>
      </c>
      <c r="C20" s="26" t="s">
        <v>14</v>
      </c>
      <c r="D20" s="21" t="s">
        <v>249</v>
      </c>
      <c r="E20" s="35" t="s">
        <v>24</v>
      </c>
      <c r="F20" s="6" t="s">
        <v>193</v>
      </c>
      <c r="G20" s="30">
        <v>90</v>
      </c>
      <c r="H20" s="21" t="s">
        <v>17</v>
      </c>
      <c r="I20" s="36" t="s">
        <v>105</v>
      </c>
      <c r="J20" s="21" t="s">
        <v>15</v>
      </c>
      <c r="K20" s="3">
        <f>((4.5*14%)+4.5)*16250</f>
        <v>83362.5</v>
      </c>
      <c r="L20" s="3">
        <v>90032040</v>
      </c>
      <c r="M20" s="3">
        <v>90032040</v>
      </c>
      <c r="N20" s="34">
        <v>1</v>
      </c>
      <c r="O20" s="67"/>
    </row>
    <row r="21" spans="1:15" s="28" customFormat="1" ht="39" customHeight="1" x14ac:dyDescent="0.25">
      <c r="A21" s="20">
        <v>3</v>
      </c>
      <c r="B21" s="22">
        <f t="shared" si="2"/>
        <v>5618</v>
      </c>
      <c r="C21" s="26" t="s">
        <v>14</v>
      </c>
      <c r="D21" s="21" t="s">
        <v>249</v>
      </c>
      <c r="E21" s="35" t="s">
        <v>25</v>
      </c>
      <c r="F21" s="16" t="s">
        <v>193</v>
      </c>
      <c r="G21" s="30">
        <v>80</v>
      </c>
      <c r="H21" s="21" t="s">
        <v>17</v>
      </c>
      <c r="I21" s="36" t="s">
        <v>105</v>
      </c>
      <c r="J21" s="21" t="s">
        <v>15</v>
      </c>
      <c r="K21" s="3">
        <f>((4.5*14%)+4.5)*16250</f>
        <v>83362.5</v>
      </c>
      <c r="L21" s="13">
        <v>80028480</v>
      </c>
      <c r="M21" s="13">
        <v>80028480</v>
      </c>
      <c r="N21" s="34">
        <v>1</v>
      </c>
      <c r="O21" s="67"/>
    </row>
    <row r="22" spans="1:15" s="28" customFormat="1" ht="39" customHeight="1" x14ac:dyDescent="0.25">
      <c r="A22" s="20">
        <v>3</v>
      </c>
      <c r="B22" s="22">
        <f t="shared" si="2"/>
        <v>5619</v>
      </c>
      <c r="C22" s="26" t="s">
        <v>14</v>
      </c>
      <c r="D22" s="21" t="s">
        <v>248</v>
      </c>
      <c r="E22" s="35" t="s">
        <v>26</v>
      </c>
      <c r="F22" s="16" t="s">
        <v>193</v>
      </c>
      <c r="G22" s="30">
        <v>38</v>
      </c>
      <c r="H22" s="21" t="s">
        <v>17</v>
      </c>
      <c r="I22" s="36" t="s">
        <v>105</v>
      </c>
      <c r="J22" s="21" t="s">
        <v>15</v>
      </c>
      <c r="K22" s="3">
        <f>((9.3*14%)+9.3)*16250</f>
        <v>172282.5</v>
      </c>
      <c r="L22" s="3">
        <v>78561048</v>
      </c>
      <c r="M22" s="3">
        <v>78561048</v>
      </c>
      <c r="N22" s="34">
        <v>1</v>
      </c>
      <c r="O22" s="67"/>
    </row>
    <row r="23" spans="1:15" s="28" customFormat="1" ht="39" customHeight="1" x14ac:dyDescent="0.25">
      <c r="A23" s="20">
        <v>3</v>
      </c>
      <c r="B23" s="22">
        <f t="shared" si="2"/>
        <v>5620</v>
      </c>
      <c r="C23" s="26" t="s">
        <v>14</v>
      </c>
      <c r="D23" s="21" t="s">
        <v>247</v>
      </c>
      <c r="E23" s="35" t="s">
        <v>27</v>
      </c>
      <c r="F23" s="16" t="s">
        <v>131</v>
      </c>
      <c r="G23" s="30">
        <v>46</v>
      </c>
      <c r="H23" s="21" t="s">
        <v>17</v>
      </c>
      <c r="I23" s="36" t="s">
        <v>105</v>
      </c>
      <c r="J23" s="21" t="s">
        <v>15</v>
      </c>
      <c r="K23" s="3">
        <f>((15*14%)+15)*16250</f>
        <v>277875</v>
      </c>
      <c r="L23" s="3">
        <f t="shared" si="0"/>
        <v>153387000</v>
      </c>
      <c r="M23" s="3">
        <v>153387000</v>
      </c>
      <c r="N23" s="34">
        <v>1</v>
      </c>
      <c r="O23" s="67"/>
    </row>
    <row r="24" spans="1:15" s="28" customFormat="1" ht="39" customHeight="1" x14ac:dyDescent="0.25">
      <c r="A24" s="20">
        <v>3</v>
      </c>
      <c r="B24" s="22">
        <f t="shared" si="2"/>
        <v>5621</v>
      </c>
      <c r="C24" s="26" t="s">
        <v>14</v>
      </c>
      <c r="D24" s="21" t="s">
        <v>249</v>
      </c>
      <c r="E24" s="35" t="s">
        <v>28</v>
      </c>
      <c r="F24" s="16" t="s">
        <v>193</v>
      </c>
      <c r="G24" s="30">
        <v>80</v>
      </c>
      <c r="H24" s="21" t="s">
        <v>17</v>
      </c>
      <c r="I24" s="36" t="s">
        <v>105</v>
      </c>
      <c r="J24" s="21" t="s">
        <v>15</v>
      </c>
      <c r="K24" s="3">
        <f>((4.5*14%)+4.5)*16250</f>
        <v>83362.5</v>
      </c>
      <c r="L24" s="3">
        <v>80028480</v>
      </c>
      <c r="M24" s="3">
        <v>80028480</v>
      </c>
      <c r="N24" s="34">
        <v>1</v>
      </c>
      <c r="O24" s="67"/>
    </row>
    <row r="25" spans="1:15" s="28" customFormat="1" ht="39" customHeight="1" x14ac:dyDescent="0.25">
      <c r="A25" s="20">
        <v>3</v>
      </c>
      <c r="B25" s="22">
        <f t="shared" si="2"/>
        <v>5622</v>
      </c>
      <c r="C25" s="26" t="s">
        <v>14</v>
      </c>
      <c r="D25" s="21" t="s">
        <v>249</v>
      </c>
      <c r="E25" s="35" t="s">
        <v>27</v>
      </c>
      <c r="F25" s="16" t="s">
        <v>193</v>
      </c>
      <c r="G25" s="30">
        <v>90</v>
      </c>
      <c r="H25" s="21" t="s">
        <v>17</v>
      </c>
      <c r="I25" s="36" t="s">
        <v>105</v>
      </c>
      <c r="J25" s="21" t="s">
        <v>15</v>
      </c>
      <c r="K25" s="3">
        <f t="shared" ref="K25:K27" si="6">((4.5*14%)+4.5)*16250</f>
        <v>83362.5</v>
      </c>
      <c r="L25" s="3">
        <v>90032040</v>
      </c>
      <c r="M25" s="3">
        <v>90032040</v>
      </c>
      <c r="N25" s="34">
        <v>1</v>
      </c>
      <c r="O25" s="67"/>
    </row>
    <row r="26" spans="1:15" s="28" customFormat="1" ht="39" customHeight="1" x14ac:dyDescent="0.25">
      <c r="A26" s="20">
        <v>3</v>
      </c>
      <c r="B26" s="22">
        <f t="shared" si="2"/>
        <v>5623</v>
      </c>
      <c r="C26" s="26" t="s">
        <v>14</v>
      </c>
      <c r="D26" s="21" t="s">
        <v>249</v>
      </c>
      <c r="E26" s="35" t="s">
        <v>27</v>
      </c>
      <c r="F26" s="16" t="s">
        <v>193</v>
      </c>
      <c r="G26" s="30">
        <v>100</v>
      </c>
      <c r="H26" s="21" t="s">
        <v>17</v>
      </c>
      <c r="I26" s="36" t="s">
        <v>105</v>
      </c>
      <c r="J26" s="21" t="s">
        <v>15</v>
      </c>
      <c r="K26" s="3">
        <f t="shared" si="6"/>
        <v>83362.5</v>
      </c>
      <c r="L26" s="3">
        <v>100035600</v>
      </c>
      <c r="M26" s="3">
        <v>100035600</v>
      </c>
      <c r="N26" s="34">
        <v>1</v>
      </c>
      <c r="O26" s="67"/>
    </row>
    <row r="27" spans="1:15" s="28" customFormat="1" ht="39" customHeight="1" x14ac:dyDescent="0.25">
      <c r="A27" s="20">
        <v>3</v>
      </c>
      <c r="B27" s="22">
        <f t="shared" si="2"/>
        <v>5624</v>
      </c>
      <c r="C27" s="26" t="s">
        <v>14</v>
      </c>
      <c r="D27" s="21" t="s">
        <v>249</v>
      </c>
      <c r="E27" s="35" t="s">
        <v>27</v>
      </c>
      <c r="F27" s="16" t="s">
        <v>193</v>
      </c>
      <c r="G27" s="30">
        <v>100</v>
      </c>
      <c r="H27" s="21" t="s">
        <v>17</v>
      </c>
      <c r="I27" s="36" t="s">
        <v>105</v>
      </c>
      <c r="J27" s="21" t="s">
        <v>15</v>
      </c>
      <c r="K27" s="3">
        <f t="shared" si="6"/>
        <v>83362.5</v>
      </c>
      <c r="L27" s="3">
        <v>100035600</v>
      </c>
      <c r="M27" s="3">
        <v>100035600</v>
      </c>
      <c r="N27" s="34">
        <v>1</v>
      </c>
      <c r="O27" s="67"/>
    </row>
    <row r="28" spans="1:15" s="28" customFormat="1" ht="39" customHeight="1" x14ac:dyDescent="0.25">
      <c r="A28" s="20">
        <v>3</v>
      </c>
      <c r="B28" s="22">
        <f t="shared" si="2"/>
        <v>5625</v>
      </c>
      <c r="C28" s="26" t="s">
        <v>14</v>
      </c>
      <c r="D28" s="21" t="s">
        <v>250</v>
      </c>
      <c r="E28" s="35" t="s">
        <v>27</v>
      </c>
      <c r="F28" s="27" t="s">
        <v>217</v>
      </c>
      <c r="G28" s="30">
        <v>166</v>
      </c>
      <c r="H28" s="21" t="s">
        <v>17</v>
      </c>
      <c r="I28" s="36" t="s">
        <v>105</v>
      </c>
      <c r="J28" s="21" t="s">
        <v>15</v>
      </c>
      <c r="K28" s="3">
        <f>((3.2*14%)+3.2)*16250</f>
        <v>59280</v>
      </c>
      <c r="L28" s="3">
        <f t="shared" si="0"/>
        <v>118085760</v>
      </c>
      <c r="M28" s="3">
        <v>118085760</v>
      </c>
      <c r="N28" s="34">
        <v>1</v>
      </c>
      <c r="O28" s="67"/>
    </row>
    <row r="29" spans="1:15" s="28" customFormat="1" ht="39" customHeight="1" x14ac:dyDescent="0.25">
      <c r="A29" s="20">
        <v>3</v>
      </c>
      <c r="B29" s="22">
        <f t="shared" si="2"/>
        <v>5626</v>
      </c>
      <c r="C29" s="26" t="s">
        <v>14</v>
      </c>
      <c r="D29" s="21" t="s">
        <v>248</v>
      </c>
      <c r="E29" s="35" t="s">
        <v>27</v>
      </c>
      <c r="F29" s="12" t="s">
        <v>194</v>
      </c>
      <c r="G29" s="30">
        <v>64</v>
      </c>
      <c r="H29" s="21" t="s">
        <v>17</v>
      </c>
      <c r="I29" s="36" t="s">
        <v>105</v>
      </c>
      <c r="J29" s="21" t="s">
        <v>15</v>
      </c>
      <c r="K29" s="3">
        <f t="shared" ref="K29:K30" si="7">((9.3*14%)+9.3)*16250</f>
        <v>172282.5</v>
      </c>
      <c r="L29" s="3">
        <v>132313344</v>
      </c>
      <c r="M29" s="3">
        <v>132313344</v>
      </c>
      <c r="N29" s="34">
        <v>1</v>
      </c>
      <c r="O29" s="67"/>
    </row>
    <row r="30" spans="1:15" s="28" customFormat="1" ht="39" customHeight="1" x14ac:dyDescent="0.25">
      <c r="A30" s="20">
        <v>3</v>
      </c>
      <c r="B30" s="22">
        <f t="shared" si="2"/>
        <v>5627</v>
      </c>
      <c r="C30" s="26" t="s">
        <v>14</v>
      </c>
      <c r="D30" s="21" t="s">
        <v>248</v>
      </c>
      <c r="E30" s="35" t="s">
        <v>27</v>
      </c>
      <c r="F30" s="16" t="s">
        <v>193</v>
      </c>
      <c r="G30" s="30">
        <v>64</v>
      </c>
      <c r="H30" s="21" t="s">
        <v>17</v>
      </c>
      <c r="I30" s="36" t="s">
        <v>105</v>
      </c>
      <c r="J30" s="21" t="s">
        <v>15</v>
      </c>
      <c r="K30" s="3">
        <f t="shared" si="7"/>
        <v>172282.5</v>
      </c>
      <c r="L30" s="3">
        <v>132313344</v>
      </c>
      <c r="M30" s="3">
        <v>132313344</v>
      </c>
      <c r="N30" s="34">
        <v>1</v>
      </c>
      <c r="O30" s="67"/>
    </row>
    <row r="31" spans="1:15" s="28" customFormat="1" ht="39" customHeight="1" x14ac:dyDescent="0.25">
      <c r="A31" s="32">
        <v>4</v>
      </c>
      <c r="B31" s="22">
        <f t="shared" si="2"/>
        <v>5628</v>
      </c>
      <c r="C31" s="26" t="s">
        <v>14</v>
      </c>
      <c r="D31" s="21" t="s">
        <v>249</v>
      </c>
      <c r="E31" s="21" t="s">
        <v>29</v>
      </c>
      <c r="F31" s="21" t="s">
        <v>29</v>
      </c>
      <c r="G31" s="21">
        <v>40</v>
      </c>
      <c r="H31" s="21" t="s">
        <v>17</v>
      </c>
      <c r="I31" s="36" t="s">
        <v>105</v>
      </c>
      <c r="J31" s="21" t="s">
        <v>15</v>
      </c>
      <c r="K31" s="3">
        <v>83362.5</v>
      </c>
      <c r="L31" s="3">
        <v>40014240</v>
      </c>
      <c r="M31" s="3">
        <v>40014240</v>
      </c>
      <c r="N31" s="34">
        <v>1</v>
      </c>
      <c r="O31" s="67"/>
    </row>
    <row r="32" spans="1:15" s="28" customFormat="1" ht="39" customHeight="1" x14ac:dyDescent="0.25">
      <c r="A32" s="32">
        <v>4</v>
      </c>
      <c r="B32" s="22">
        <f t="shared" si="2"/>
        <v>5629</v>
      </c>
      <c r="C32" s="26" t="s">
        <v>14</v>
      </c>
      <c r="D32" s="21" t="s">
        <v>256</v>
      </c>
      <c r="E32" s="21" t="s">
        <v>30</v>
      </c>
      <c r="F32" s="21" t="s">
        <v>30</v>
      </c>
      <c r="G32" s="21">
        <v>50</v>
      </c>
      <c r="H32" s="21" t="s">
        <v>17</v>
      </c>
      <c r="I32" s="36" t="s">
        <v>192</v>
      </c>
      <c r="J32" s="21" t="s">
        <v>15</v>
      </c>
      <c r="K32" s="3">
        <f t="shared" ref="K32:K33" si="8">((9.3*14%)+9.3)*16250</f>
        <v>172282.5</v>
      </c>
      <c r="L32" s="3">
        <v>103369800</v>
      </c>
      <c r="M32" s="3">
        <v>103369800</v>
      </c>
      <c r="N32" s="34">
        <v>1</v>
      </c>
      <c r="O32" s="67" t="s">
        <v>243</v>
      </c>
    </row>
    <row r="33" spans="1:15" s="28" customFormat="1" ht="39" customHeight="1" x14ac:dyDescent="0.25">
      <c r="A33" s="32">
        <v>4</v>
      </c>
      <c r="B33" s="22">
        <f t="shared" si="2"/>
        <v>5630</v>
      </c>
      <c r="C33" s="26" t="s">
        <v>14</v>
      </c>
      <c r="D33" s="21" t="s">
        <v>245</v>
      </c>
      <c r="E33" s="21" t="s">
        <v>30</v>
      </c>
      <c r="F33" s="21" t="s">
        <v>131</v>
      </c>
      <c r="G33" s="21">
        <v>50</v>
      </c>
      <c r="H33" s="21" t="s">
        <v>17</v>
      </c>
      <c r="I33" s="21" t="s">
        <v>192</v>
      </c>
      <c r="J33" s="21" t="s">
        <v>15</v>
      </c>
      <c r="K33" s="3">
        <f t="shared" si="8"/>
        <v>172282.5</v>
      </c>
      <c r="L33" s="3">
        <v>103369800</v>
      </c>
      <c r="M33" s="3">
        <v>103369800</v>
      </c>
      <c r="N33" s="34">
        <v>1</v>
      </c>
      <c r="O33" s="67"/>
    </row>
    <row r="34" spans="1:15" s="28" customFormat="1" ht="39" customHeight="1" x14ac:dyDescent="0.25">
      <c r="A34" s="32">
        <v>4</v>
      </c>
      <c r="B34" s="22">
        <f t="shared" si="2"/>
        <v>5631</v>
      </c>
      <c r="C34" s="26" t="s">
        <v>14</v>
      </c>
      <c r="D34" s="21" t="s">
        <v>249</v>
      </c>
      <c r="E34" s="35" t="s">
        <v>32</v>
      </c>
      <c r="F34" s="12" t="s">
        <v>195</v>
      </c>
      <c r="G34" s="26">
        <v>80</v>
      </c>
      <c r="H34" s="21" t="s">
        <v>17</v>
      </c>
      <c r="I34" s="36" t="s">
        <v>105</v>
      </c>
      <c r="J34" s="21" t="s">
        <v>15</v>
      </c>
      <c r="K34" s="3">
        <f t="shared" ref="K34:K36" si="9">((4.5*14%)+4.5)*16250</f>
        <v>83362.5</v>
      </c>
      <c r="L34" s="3">
        <v>80028480</v>
      </c>
      <c r="M34" s="3">
        <v>80028480</v>
      </c>
      <c r="N34" s="34">
        <v>1</v>
      </c>
      <c r="O34" s="67"/>
    </row>
    <row r="35" spans="1:15" s="28" customFormat="1" ht="39" customHeight="1" x14ac:dyDescent="0.25">
      <c r="A35" s="32">
        <v>4</v>
      </c>
      <c r="B35" s="22">
        <f t="shared" si="2"/>
        <v>5632</v>
      </c>
      <c r="C35" s="26" t="s">
        <v>14</v>
      </c>
      <c r="D35" s="21" t="s">
        <v>249</v>
      </c>
      <c r="E35" s="35" t="s">
        <v>33</v>
      </c>
      <c r="F35" s="12" t="s">
        <v>33</v>
      </c>
      <c r="G35" s="26">
        <v>40</v>
      </c>
      <c r="H35" s="21" t="s">
        <v>17</v>
      </c>
      <c r="I35" s="36" t="s">
        <v>105</v>
      </c>
      <c r="J35" s="21" t="s">
        <v>15</v>
      </c>
      <c r="K35" s="3">
        <f t="shared" si="9"/>
        <v>83362.5</v>
      </c>
      <c r="L35" s="3">
        <v>40014240</v>
      </c>
      <c r="M35" s="3">
        <v>40014240</v>
      </c>
      <c r="N35" s="34">
        <v>1</v>
      </c>
      <c r="O35" s="67"/>
    </row>
    <row r="36" spans="1:15" s="28" customFormat="1" ht="39" customHeight="1" x14ac:dyDescent="0.25">
      <c r="A36" s="32">
        <v>4</v>
      </c>
      <c r="B36" s="22">
        <f t="shared" si="2"/>
        <v>5633</v>
      </c>
      <c r="C36" s="26" t="s">
        <v>14</v>
      </c>
      <c r="D36" s="21" t="s">
        <v>249</v>
      </c>
      <c r="E36" s="35" t="s">
        <v>32</v>
      </c>
      <c r="F36" s="12" t="s">
        <v>195</v>
      </c>
      <c r="G36" s="26">
        <v>80</v>
      </c>
      <c r="H36" s="21" t="s">
        <v>17</v>
      </c>
      <c r="I36" s="36" t="s">
        <v>105</v>
      </c>
      <c r="J36" s="21" t="s">
        <v>15</v>
      </c>
      <c r="K36" s="3">
        <f t="shared" si="9"/>
        <v>83362.5</v>
      </c>
      <c r="L36" s="3">
        <v>80028480</v>
      </c>
      <c r="M36" s="3">
        <v>80028480</v>
      </c>
      <c r="N36" s="34">
        <v>1</v>
      </c>
      <c r="O36" s="67"/>
    </row>
    <row r="37" spans="1:15" s="28" customFormat="1" ht="39" customHeight="1" x14ac:dyDescent="0.25">
      <c r="A37" s="32">
        <v>4</v>
      </c>
      <c r="B37" s="22">
        <f t="shared" si="2"/>
        <v>5634</v>
      </c>
      <c r="C37" s="26" t="s">
        <v>14</v>
      </c>
      <c r="D37" s="21" t="s">
        <v>249</v>
      </c>
      <c r="E37" s="35" t="s">
        <v>31</v>
      </c>
      <c r="F37" s="12" t="s">
        <v>196</v>
      </c>
      <c r="G37" s="26">
        <v>80</v>
      </c>
      <c r="H37" s="21" t="s">
        <v>17</v>
      </c>
      <c r="I37" s="36" t="s">
        <v>105</v>
      </c>
      <c r="J37" s="21" t="s">
        <v>15</v>
      </c>
      <c r="K37" s="3">
        <f>((4.5*28%)+4.5)*16250</f>
        <v>93600</v>
      </c>
      <c r="L37" s="3">
        <f t="shared" ref="L37:L54" si="10">K37*G37*12</f>
        <v>89856000</v>
      </c>
      <c r="M37" s="3">
        <v>89856000</v>
      </c>
      <c r="N37" s="34">
        <v>1</v>
      </c>
      <c r="O37" s="67"/>
    </row>
    <row r="38" spans="1:15" s="28" customFormat="1" ht="39" customHeight="1" x14ac:dyDescent="0.25">
      <c r="A38" s="32">
        <v>4</v>
      </c>
      <c r="B38" s="22">
        <f t="shared" si="2"/>
        <v>5635</v>
      </c>
      <c r="C38" s="26" t="s">
        <v>14</v>
      </c>
      <c r="D38" s="21" t="s">
        <v>248</v>
      </c>
      <c r="E38" s="35" t="s">
        <v>34</v>
      </c>
      <c r="F38" s="12" t="s">
        <v>197</v>
      </c>
      <c r="G38" s="26">
        <v>50</v>
      </c>
      <c r="H38" s="21" t="s">
        <v>17</v>
      </c>
      <c r="I38" s="36" t="s">
        <v>105</v>
      </c>
      <c r="J38" s="21" t="s">
        <v>15</v>
      </c>
      <c r="K38" s="3">
        <f t="shared" ref="K38" si="11">((9.3*14%)+9.3)*16250</f>
        <v>172282.5</v>
      </c>
      <c r="L38" s="3">
        <v>103369800</v>
      </c>
      <c r="M38" s="3">
        <v>103369800</v>
      </c>
      <c r="N38" s="34">
        <v>1</v>
      </c>
      <c r="O38" s="67"/>
    </row>
    <row r="39" spans="1:15" s="28" customFormat="1" ht="39" customHeight="1" x14ac:dyDescent="0.25">
      <c r="A39" s="32">
        <v>4</v>
      </c>
      <c r="B39" s="22">
        <f t="shared" si="2"/>
        <v>5636</v>
      </c>
      <c r="C39" s="26" t="s">
        <v>14</v>
      </c>
      <c r="D39" s="21" t="s">
        <v>250</v>
      </c>
      <c r="E39" s="21" t="s">
        <v>32</v>
      </c>
      <c r="F39" s="27" t="s">
        <v>218</v>
      </c>
      <c r="G39" s="21">
        <v>166</v>
      </c>
      <c r="H39" s="21" t="s">
        <v>17</v>
      </c>
      <c r="I39" s="36" t="s">
        <v>105</v>
      </c>
      <c r="J39" s="21" t="s">
        <v>15</v>
      </c>
      <c r="K39" s="3">
        <f>((3.2*14%)+3.2)*16250</f>
        <v>59280</v>
      </c>
      <c r="L39" s="3">
        <f t="shared" si="10"/>
        <v>118085760</v>
      </c>
      <c r="M39" s="3">
        <v>118085760</v>
      </c>
      <c r="N39" s="34">
        <v>1</v>
      </c>
      <c r="O39" s="67"/>
    </row>
    <row r="40" spans="1:15" s="28" customFormat="1" ht="39" customHeight="1" x14ac:dyDescent="0.25">
      <c r="A40" s="32">
        <v>4</v>
      </c>
      <c r="B40" s="22">
        <f t="shared" si="2"/>
        <v>5637</v>
      </c>
      <c r="C40" s="26" t="s">
        <v>14</v>
      </c>
      <c r="D40" s="21" t="s">
        <v>247</v>
      </c>
      <c r="E40" s="21" t="s">
        <v>32</v>
      </c>
      <c r="F40" s="21" t="s">
        <v>131</v>
      </c>
      <c r="G40" s="21">
        <v>70</v>
      </c>
      <c r="H40" s="21" t="s">
        <v>17</v>
      </c>
      <c r="I40" s="36" t="s">
        <v>105</v>
      </c>
      <c r="J40" s="21" t="s">
        <v>15</v>
      </c>
      <c r="K40" s="3">
        <f>((15*14%)+15)*16250</f>
        <v>277875</v>
      </c>
      <c r="L40" s="3">
        <f t="shared" si="10"/>
        <v>233415000</v>
      </c>
      <c r="M40" s="3">
        <v>233415000</v>
      </c>
      <c r="N40" s="34">
        <v>1</v>
      </c>
      <c r="O40" s="67"/>
    </row>
    <row r="41" spans="1:15" s="28" customFormat="1" ht="39" customHeight="1" x14ac:dyDescent="0.25">
      <c r="A41" s="32">
        <v>5</v>
      </c>
      <c r="B41" s="22">
        <f t="shared" si="2"/>
        <v>5638</v>
      </c>
      <c r="C41" s="26" t="s">
        <v>14</v>
      </c>
      <c r="D41" s="21" t="s">
        <v>244</v>
      </c>
      <c r="E41" s="21" t="s">
        <v>37</v>
      </c>
      <c r="F41" s="21" t="s">
        <v>133</v>
      </c>
      <c r="G41" s="21">
        <v>16</v>
      </c>
      <c r="H41" s="21" t="s">
        <v>17</v>
      </c>
      <c r="I41" s="36" t="s">
        <v>105</v>
      </c>
      <c r="J41" s="21" t="s">
        <v>15</v>
      </c>
      <c r="K41" s="3">
        <f>((6.2*(0+42.5)%)+6.2)*16250</f>
        <v>143568.75</v>
      </c>
      <c r="L41" s="3">
        <v>27565248</v>
      </c>
      <c r="M41" s="3">
        <v>27565248</v>
      </c>
      <c r="N41" s="34">
        <v>1</v>
      </c>
      <c r="O41" s="67"/>
    </row>
    <row r="42" spans="1:15" s="28" customFormat="1" ht="39" customHeight="1" x14ac:dyDescent="0.25">
      <c r="A42" s="32">
        <v>5</v>
      </c>
      <c r="B42" s="22">
        <f t="shared" si="2"/>
        <v>5639</v>
      </c>
      <c r="C42" s="26" t="s">
        <v>14</v>
      </c>
      <c r="D42" s="21" t="s">
        <v>257</v>
      </c>
      <c r="E42" s="21" t="s">
        <v>35</v>
      </c>
      <c r="F42" s="25" t="s">
        <v>134</v>
      </c>
      <c r="G42" s="21">
        <v>107</v>
      </c>
      <c r="H42" s="21" t="s">
        <v>17</v>
      </c>
      <c r="I42" s="36" t="s">
        <v>105</v>
      </c>
      <c r="J42" s="21" t="s">
        <v>15</v>
      </c>
      <c r="K42" s="3">
        <f>((4.5*0%)+4.5)*16250</f>
        <v>73125</v>
      </c>
      <c r="L42" s="3">
        <f t="shared" si="10"/>
        <v>93892500</v>
      </c>
      <c r="M42" s="3">
        <v>93892500</v>
      </c>
      <c r="N42" s="34">
        <v>1</v>
      </c>
      <c r="O42" s="67" t="s">
        <v>243</v>
      </c>
    </row>
    <row r="43" spans="1:15" s="28" customFormat="1" ht="39" customHeight="1" x14ac:dyDescent="0.25">
      <c r="A43" s="32">
        <v>5</v>
      </c>
      <c r="B43" s="22">
        <f t="shared" si="2"/>
        <v>5640</v>
      </c>
      <c r="C43" s="26" t="s">
        <v>14</v>
      </c>
      <c r="D43" s="21" t="s">
        <v>249</v>
      </c>
      <c r="E43" s="21" t="s">
        <v>38</v>
      </c>
      <c r="F43" s="25" t="s">
        <v>135</v>
      </c>
      <c r="G43" s="21">
        <v>100</v>
      </c>
      <c r="H43" s="21" t="s">
        <v>17</v>
      </c>
      <c r="I43" s="36" t="s">
        <v>105</v>
      </c>
      <c r="J43" s="21" t="s">
        <v>15</v>
      </c>
      <c r="K43" s="3">
        <f t="shared" ref="K43:K47" si="12">((4.5*0%)+4.5)*16250</f>
        <v>73125</v>
      </c>
      <c r="L43" s="3">
        <f t="shared" si="10"/>
        <v>87750000</v>
      </c>
      <c r="M43" s="3">
        <v>87750000</v>
      </c>
      <c r="N43" s="34">
        <v>1</v>
      </c>
      <c r="O43" s="67"/>
    </row>
    <row r="44" spans="1:15" s="28" customFormat="1" ht="39" customHeight="1" x14ac:dyDescent="0.25">
      <c r="A44" s="32">
        <v>5</v>
      </c>
      <c r="B44" s="22">
        <f t="shared" si="2"/>
        <v>5641</v>
      </c>
      <c r="C44" s="26" t="s">
        <v>14</v>
      </c>
      <c r="D44" s="21" t="s">
        <v>249</v>
      </c>
      <c r="E44" s="21" t="s">
        <v>39</v>
      </c>
      <c r="F44" s="25" t="s">
        <v>136</v>
      </c>
      <c r="G44" s="21">
        <v>80</v>
      </c>
      <c r="H44" s="21" t="s">
        <v>17</v>
      </c>
      <c r="I44" s="36" t="s">
        <v>105</v>
      </c>
      <c r="J44" s="21" t="s">
        <v>15</v>
      </c>
      <c r="K44" s="3">
        <f t="shared" si="12"/>
        <v>73125</v>
      </c>
      <c r="L44" s="3">
        <f t="shared" si="10"/>
        <v>70200000</v>
      </c>
      <c r="M44" s="3">
        <v>70200000</v>
      </c>
      <c r="N44" s="34">
        <v>1</v>
      </c>
      <c r="O44" s="67"/>
    </row>
    <row r="45" spans="1:15" s="28" customFormat="1" ht="39" customHeight="1" x14ac:dyDescent="0.25">
      <c r="A45" s="32">
        <v>5</v>
      </c>
      <c r="B45" s="22">
        <f t="shared" si="2"/>
        <v>5642</v>
      </c>
      <c r="C45" s="26" t="s">
        <v>14</v>
      </c>
      <c r="D45" s="21" t="s">
        <v>257</v>
      </c>
      <c r="E45" s="21" t="s">
        <v>35</v>
      </c>
      <c r="F45" s="25" t="s">
        <v>137</v>
      </c>
      <c r="G45" s="21">
        <v>114</v>
      </c>
      <c r="H45" s="21" t="s">
        <v>17</v>
      </c>
      <c r="I45" s="36" t="s">
        <v>105</v>
      </c>
      <c r="J45" s="21" t="s">
        <v>15</v>
      </c>
      <c r="K45" s="3">
        <f t="shared" si="12"/>
        <v>73125</v>
      </c>
      <c r="L45" s="3">
        <f t="shared" si="10"/>
        <v>100035000</v>
      </c>
      <c r="M45" s="3">
        <v>100035000</v>
      </c>
      <c r="N45" s="34">
        <v>1</v>
      </c>
      <c r="O45" s="67" t="s">
        <v>243</v>
      </c>
    </row>
    <row r="46" spans="1:15" s="28" customFormat="1" ht="39" customHeight="1" x14ac:dyDescent="0.25">
      <c r="A46" s="32">
        <v>5</v>
      </c>
      <c r="B46" s="22">
        <f t="shared" si="2"/>
        <v>5643</v>
      </c>
      <c r="C46" s="26" t="s">
        <v>14</v>
      </c>
      <c r="D46" s="21" t="s">
        <v>249</v>
      </c>
      <c r="E46" s="21" t="s">
        <v>37</v>
      </c>
      <c r="F46" s="25" t="s">
        <v>138</v>
      </c>
      <c r="G46" s="21">
        <v>82</v>
      </c>
      <c r="H46" s="21" t="s">
        <v>17</v>
      </c>
      <c r="I46" s="36" t="s">
        <v>105</v>
      </c>
      <c r="J46" s="21" t="s">
        <v>15</v>
      </c>
      <c r="K46" s="3">
        <f t="shared" si="12"/>
        <v>73125</v>
      </c>
      <c r="L46" s="3">
        <f t="shared" si="10"/>
        <v>71955000</v>
      </c>
      <c r="M46" s="3">
        <v>71955000</v>
      </c>
      <c r="N46" s="34">
        <v>1</v>
      </c>
      <c r="O46" s="67"/>
    </row>
    <row r="47" spans="1:15" s="28" customFormat="1" ht="39" customHeight="1" x14ac:dyDescent="0.25">
      <c r="A47" s="32">
        <v>5</v>
      </c>
      <c r="B47" s="22">
        <f t="shared" si="2"/>
        <v>5644</v>
      </c>
      <c r="C47" s="26" t="s">
        <v>14</v>
      </c>
      <c r="D47" s="21" t="s">
        <v>249</v>
      </c>
      <c r="E47" s="21" t="s">
        <v>40</v>
      </c>
      <c r="F47" s="37" t="s">
        <v>139</v>
      </c>
      <c r="G47" s="21">
        <v>100</v>
      </c>
      <c r="H47" s="21" t="s">
        <v>17</v>
      </c>
      <c r="I47" s="36" t="s">
        <v>105</v>
      </c>
      <c r="J47" s="21" t="s">
        <v>15</v>
      </c>
      <c r="K47" s="3">
        <f t="shared" si="12"/>
        <v>73125</v>
      </c>
      <c r="L47" s="3">
        <f t="shared" si="10"/>
        <v>87750000</v>
      </c>
      <c r="M47" s="3">
        <v>87750000</v>
      </c>
      <c r="N47" s="34">
        <v>1</v>
      </c>
      <c r="O47" s="67"/>
    </row>
    <row r="48" spans="1:15" s="28" customFormat="1" ht="39" customHeight="1" x14ac:dyDescent="0.25">
      <c r="A48" s="32">
        <v>5</v>
      </c>
      <c r="B48" s="22">
        <f t="shared" si="2"/>
        <v>5645</v>
      </c>
      <c r="C48" s="26" t="s">
        <v>14</v>
      </c>
      <c r="D48" s="21" t="s">
        <v>244</v>
      </c>
      <c r="E48" s="21" t="s">
        <v>41</v>
      </c>
      <c r="F48" s="21" t="s">
        <v>140</v>
      </c>
      <c r="G48" s="21">
        <v>16</v>
      </c>
      <c r="H48" s="21" t="s">
        <v>17</v>
      </c>
      <c r="I48" s="36" t="s">
        <v>105</v>
      </c>
      <c r="J48" s="21" t="s">
        <v>15</v>
      </c>
      <c r="K48" s="3">
        <f>((6.2*(0+42.5)%)+6.2)*16250</f>
        <v>143568.75</v>
      </c>
      <c r="L48" s="3">
        <v>27565248</v>
      </c>
      <c r="M48" s="3">
        <v>27565248</v>
      </c>
      <c r="N48" s="34">
        <v>1</v>
      </c>
      <c r="O48" s="67"/>
    </row>
    <row r="49" spans="1:15" s="28" customFormat="1" ht="39" customHeight="1" x14ac:dyDescent="0.25">
      <c r="A49" s="32">
        <v>5</v>
      </c>
      <c r="B49" s="22">
        <f t="shared" si="2"/>
        <v>5646</v>
      </c>
      <c r="C49" s="26" t="s">
        <v>14</v>
      </c>
      <c r="D49" s="21" t="s">
        <v>248</v>
      </c>
      <c r="E49" s="21" t="s">
        <v>36</v>
      </c>
      <c r="F49" s="27" t="s">
        <v>141</v>
      </c>
      <c r="G49" s="21">
        <v>60</v>
      </c>
      <c r="H49" s="21" t="s">
        <v>17</v>
      </c>
      <c r="I49" s="36" t="s">
        <v>105</v>
      </c>
      <c r="J49" s="21" t="s">
        <v>15</v>
      </c>
      <c r="K49" s="3">
        <f t="shared" ref="K49" si="13">((9.3*0%)+9.3)*16250</f>
        <v>151125</v>
      </c>
      <c r="L49" s="3">
        <f t="shared" si="10"/>
        <v>108810000</v>
      </c>
      <c r="M49" s="3">
        <v>108810000</v>
      </c>
      <c r="N49" s="34">
        <v>1</v>
      </c>
      <c r="O49" s="67"/>
    </row>
    <row r="50" spans="1:15" s="28" customFormat="1" ht="39" customHeight="1" x14ac:dyDescent="0.25">
      <c r="A50" s="32">
        <v>5</v>
      </c>
      <c r="B50" s="22">
        <f t="shared" si="2"/>
        <v>5647</v>
      </c>
      <c r="C50" s="26" t="s">
        <v>14</v>
      </c>
      <c r="D50" s="21" t="s">
        <v>247</v>
      </c>
      <c r="E50" s="21" t="s">
        <v>38</v>
      </c>
      <c r="F50" s="27" t="s">
        <v>142</v>
      </c>
      <c r="G50" s="21">
        <v>44</v>
      </c>
      <c r="H50" s="21" t="s">
        <v>17</v>
      </c>
      <c r="I50" s="36" t="s">
        <v>105</v>
      </c>
      <c r="J50" s="21" t="s">
        <v>15</v>
      </c>
      <c r="K50" s="3">
        <f>((15*0%)+15)*16250</f>
        <v>243750</v>
      </c>
      <c r="L50" s="3">
        <f t="shared" si="10"/>
        <v>128700000</v>
      </c>
      <c r="M50" s="3">
        <v>128700000</v>
      </c>
      <c r="N50" s="34">
        <v>1</v>
      </c>
      <c r="O50" s="67"/>
    </row>
    <row r="51" spans="1:15" s="28" customFormat="1" ht="39" customHeight="1" x14ac:dyDescent="0.25">
      <c r="A51" s="32">
        <v>5</v>
      </c>
      <c r="B51" s="22">
        <f t="shared" si="2"/>
        <v>5648</v>
      </c>
      <c r="C51" s="26" t="s">
        <v>14</v>
      </c>
      <c r="D51" s="21" t="s">
        <v>248</v>
      </c>
      <c r="E51" s="21" t="s">
        <v>35</v>
      </c>
      <c r="F51" s="27" t="s">
        <v>143</v>
      </c>
      <c r="G51" s="21">
        <v>100</v>
      </c>
      <c r="H51" s="21" t="s">
        <v>17</v>
      </c>
      <c r="I51" s="36" t="s">
        <v>105</v>
      </c>
      <c r="J51" s="21" t="s">
        <v>15</v>
      </c>
      <c r="K51" s="3">
        <f t="shared" ref="K51" si="14">((9.3*0%)+9.3)*16250</f>
        <v>151125</v>
      </c>
      <c r="L51" s="3">
        <f t="shared" si="10"/>
        <v>181350000</v>
      </c>
      <c r="M51" s="3">
        <v>181350000</v>
      </c>
      <c r="N51" s="34">
        <v>1</v>
      </c>
      <c r="O51" s="67"/>
    </row>
    <row r="52" spans="1:15" s="28" customFormat="1" ht="39" customHeight="1" x14ac:dyDescent="0.25">
      <c r="A52" s="32">
        <v>5</v>
      </c>
      <c r="B52" s="22">
        <f t="shared" si="2"/>
        <v>5649</v>
      </c>
      <c r="C52" s="26" t="s">
        <v>14</v>
      </c>
      <c r="D52" s="21" t="s">
        <v>247</v>
      </c>
      <c r="E52" s="21" t="s">
        <v>35</v>
      </c>
      <c r="F52" s="5" t="s">
        <v>144</v>
      </c>
      <c r="G52" s="21">
        <v>68</v>
      </c>
      <c r="H52" s="21" t="s">
        <v>17</v>
      </c>
      <c r="I52" s="36" t="s">
        <v>105</v>
      </c>
      <c r="J52" s="21" t="s">
        <v>15</v>
      </c>
      <c r="K52" s="3">
        <f>((15*0%)+15)*16250</f>
        <v>243750</v>
      </c>
      <c r="L52" s="3">
        <f t="shared" si="10"/>
        <v>198900000</v>
      </c>
      <c r="M52" s="3">
        <v>198900000</v>
      </c>
      <c r="N52" s="34">
        <v>1</v>
      </c>
      <c r="O52" s="67"/>
    </row>
    <row r="53" spans="1:15" s="28" customFormat="1" ht="39" customHeight="1" x14ac:dyDescent="0.25">
      <c r="A53" s="32">
        <v>6</v>
      </c>
      <c r="B53" s="22">
        <f t="shared" si="2"/>
        <v>5650</v>
      </c>
      <c r="C53" s="26" t="s">
        <v>14</v>
      </c>
      <c r="D53" s="21" t="s">
        <v>249</v>
      </c>
      <c r="E53" s="21" t="s">
        <v>43</v>
      </c>
      <c r="F53" s="27" t="s">
        <v>148</v>
      </c>
      <c r="G53" s="21">
        <v>84</v>
      </c>
      <c r="H53" s="21" t="s">
        <v>17</v>
      </c>
      <c r="I53" s="36" t="s">
        <v>105</v>
      </c>
      <c r="J53" s="21" t="s">
        <v>15</v>
      </c>
      <c r="K53" s="3">
        <f t="shared" ref="K53:K56" si="15">((4.5*0%)+4.5)*16250</f>
        <v>73125</v>
      </c>
      <c r="L53" s="3">
        <f t="shared" si="10"/>
        <v>73710000</v>
      </c>
      <c r="M53" s="3">
        <v>73710000</v>
      </c>
      <c r="N53" s="34">
        <v>1</v>
      </c>
      <c r="O53" s="67"/>
    </row>
    <row r="54" spans="1:15" s="28" customFormat="1" ht="39" customHeight="1" x14ac:dyDescent="0.25">
      <c r="A54" s="32">
        <v>6</v>
      </c>
      <c r="B54" s="22">
        <f t="shared" si="2"/>
        <v>5651</v>
      </c>
      <c r="C54" s="26" t="s">
        <v>14</v>
      </c>
      <c r="D54" s="21" t="s">
        <v>249</v>
      </c>
      <c r="E54" s="21" t="s">
        <v>109</v>
      </c>
      <c r="F54" s="27" t="s">
        <v>109</v>
      </c>
      <c r="G54" s="21">
        <v>70</v>
      </c>
      <c r="H54" s="21" t="s">
        <v>17</v>
      </c>
      <c r="I54" s="36" t="s">
        <v>105</v>
      </c>
      <c r="J54" s="27" t="s">
        <v>15</v>
      </c>
      <c r="K54" s="3">
        <v>73125</v>
      </c>
      <c r="L54" s="3">
        <f t="shared" si="10"/>
        <v>61425000</v>
      </c>
      <c r="M54" s="3">
        <v>61425000</v>
      </c>
      <c r="N54" s="34">
        <v>1</v>
      </c>
      <c r="O54" s="67"/>
    </row>
    <row r="55" spans="1:15" s="28" customFormat="1" ht="39" customHeight="1" x14ac:dyDescent="0.25">
      <c r="A55" s="32">
        <v>6</v>
      </c>
      <c r="B55" s="22">
        <f t="shared" si="2"/>
        <v>5652</v>
      </c>
      <c r="C55" s="26" t="s">
        <v>14</v>
      </c>
      <c r="D55" s="21" t="s">
        <v>249</v>
      </c>
      <c r="E55" s="21" t="s">
        <v>44</v>
      </c>
      <c r="F55" s="27" t="s">
        <v>149</v>
      </c>
      <c r="G55" s="21">
        <v>90</v>
      </c>
      <c r="H55" s="21" t="s">
        <v>17</v>
      </c>
      <c r="I55" s="36" t="s">
        <v>105</v>
      </c>
      <c r="J55" s="21" t="s">
        <v>15</v>
      </c>
      <c r="K55" s="3">
        <f t="shared" si="15"/>
        <v>73125</v>
      </c>
      <c r="L55" s="3">
        <f t="shared" ref="L55:L86" si="16">K55*G55*12</f>
        <v>78975000</v>
      </c>
      <c r="M55" s="3">
        <v>78975000</v>
      </c>
      <c r="N55" s="34">
        <v>1</v>
      </c>
      <c r="O55" s="67"/>
    </row>
    <row r="56" spans="1:15" s="28" customFormat="1" ht="39" customHeight="1" x14ac:dyDescent="0.25">
      <c r="A56" s="32">
        <v>6</v>
      </c>
      <c r="B56" s="22">
        <f t="shared" si="2"/>
        <v>5653</v>
      </c>
      <c r="C56" s="26" t="s">
        <v>14</v>
      </c>
      <c r="D56" s="21" t="s">
        <v>249</v>
      </c>
      <c r="E56" s="21" t="s">
        <v>45</v>
      </c>
      <c r="F56" s="27" t="s">
        <v>150</v>
      </c>
      <c r="G56" s="21">
        <v>90</v>
      </c>
      <c r="H56" s="21" t="s">
        <v>17</v>
      </c>
      <c r="I56" s="36" t="s">
        <v>105</v>
      </c>
      <c r="J56" s="21" t="s">
        <v>15</v>
      </c>
      <c r="K56" s="3">
        <f t="shared" si="15"/>
        <v>73125</v>
      </c>
      <c r="L56" s="3">
        <f t="shared" si="16"/>
        <v>78975000</v>
      </c>
      <c r="M56" s="3">
        <v>78975000</v>
      </c>
      <c r="N56" s="34">
        <v>1</v>
      </c>
      <c r="O56" s="67"/>
    </row>
    <row r="57" spans="1:15" s="28" customFormat="1" ht="39" customHeight="1" x14ac:dyDescent="0.25">
      <c r="A57" s="32">
        <v>6</v>
      </c>
      <c r="B57" s="22">
        <f t="shared" si="2"/>
        <v>5654</v>
      </c>
      <c r="C57" s="26" t="s">
        <v>14</v>
      </c>
      <c r="D57" s="21" t="s">
        <v>250</v>
      </c>
      <c r="E57" s="21" t="s">
        <v>46</v>
      </c>
      <c r="F57" s="27" t="s">
        <v>219</v>
      </c>
      <c r="G57" s="24">
        <v>83</v>
      </c>
      <c r="H57" s="21" t="s">
        <v>17</v>
      </c>
      <c r="I57" s="36" t="s">
        <v>105</v>
      </c>
      <c r="J57" s="21" t="s">
        <v>15</v>
      </c>
      <c r="K57" s="3">
        <f>((3.2*0%)+3.2)*16250</f>
        <v>52000</v>
      </c>
      <c r="L57" s="3">
        <f t="shared" si="16"/>
        <v>51792000</v>
      </c>
      <c r="M57" s="3">
        <v>51792000</v>
      </c>
      <c r="N57" s="34">
        <v>1</v>
      </c>
      <c r="O57" s="67"/>
    </row>
    <row r="58" spans="1:15" s="28" customFormat="1" ht="39" customHeight="1" x14ac:dyDescent="0.25">
      <c r="A58" s="32">
        <v>6</v>
      </c>
      <c r="B58" s="22">
        <f t="shared" si="2"/>
        <v>5655</v>
      </c>
      <c r="C58" s="26" t="s">
        <v>14</v>
      </c>
      <c r="D58" s="21" t="s">
        <v>245</v>
      </c>
      <c r="E58" s="21" t="s">
        <v>46</v>
      </c>
      <c r="F58" s="27" t="s">
        <v>145</v>
      </c>
      <c r="G58" s="21">
        <v>50</v>
      </c>
      <c r="H58" s="21" t="s">
        <v>17</v>
      </c>
      <c r="I58" s="21" t="s">
        <v>192</v>
      </c>
      <c r="J58" s="21" t="s">
        <v>15</v>
      </c>
      <c r="K58" s="3">
        <f t="shared" ref="K58:K60" si="17">((9.3*0%)+9.3)*16250</f>
        <v>151125</v>
      </c>
      <c r="L58" s="3">
        <f t="shared" si="16"/>
        <v>90675000</v>
      </c>
      <c r="M58" s="3">
        <v>90675000</v>
      </c>
      <c r="N58" s="34">
        <v>1</v>
      </c>
      <c r="O58" s="67"/>
    </row>
    <row r="59" spans="1:15" s="29" customFormat="1" ht="39" customHeight="1" x14ac:dyDescent="0.25">
      <c r="A59" s="33">
        <v>6</v>
      </c>
      <c r="B59" s="17">
        <f t="shared" si="2"/>
        <v>5656</v>
      </c>
      <c r="C59" s="14" t="s">
        <v>14</v>
      </c>
      <c r="D59" s="21" t="s">
        <v>248</v>
      </c>
      <c r="E59" s="24" t="s">
        <v>46</v>
      </c>
      <c r="F59" s="25" t="s">
        <v>146</v>
      </c>
      <c r="G59" s="24">
        <v>90</v>
      </c>
      <c r="H59" s="24" t="s">
        <v>17</v>
      </c>
      <c r="I59" s="8" t="s">
        <v>105</v>
      </c>
      <c r="J59" s="24" t="s">
        <v>15</v>
      </c>
      <c r="K59" s="13">
        <f t="shared" si="17"/>
        <v>151125</v>
      </c>
      <c r="L59" s="13">
        <f t="shared" si="16"/>
        <v>163215000</v>
      </c>
      <c r="M59" s="13">
        <v>163215000</v>
      </c>
      <c r="N59" s="11">
        <v>1</v>
      </c>
      <c r="O59" s="67"/>
    </row>
    <row r="60" spans="1:15" s="28" customFormat="1" ht="39" customHeight="1" x14ac:dyDescent="0.25">
      <c r="A60" s="32">
        <v>6</v>
      </c>
      <c r="B60" s="22">
        <f t="shared" si="2"/>
        <v>5657</v>
      </c>
      <c r="C60" s="26" t="s">
        <v>14</v>
      </c>
      <c r="D60" s="21" t="s">
        <v>248</v>
      </c>
      <c r="E60" s="21" t="s">
        <v>47</v>
      </c>
      <c r="F60" s="25" t="s">
        <v>147</v>
      </c>
      <c r="G60" s="21">
        <v>90</v>
      </c>
      <c r="H60" s="21" t="s">
        <v>17</v>
      </c>
      <c r="I60" s="36" t="s">
        <v>105</v>
      </c>
      <c r="J60" s="21" t="s">
        <v>15</v>
      </c>
      <c r="K60" s="3">
        <f t="shared" si="17"/>
        <v>151125</v>
      </c>
      <c r="L60" s="3">
        <f t="shared" si="16"/>
        <v>163215000</v>
      </c>
      <c r="M60" s="3">
        <v>163215000</v>
      </c>
      <c r="N60" s="34">
        <v>1</v>
      </c>
      <c r="O60" s="67"/>
    </row>
    <row r="61" spans="1:15" s="28" customFormat="1" ht="39" customHeight="1" x14ac:dyDescent="0.25">
      <c r="A61" s="32">
        <v>6</v>
      </c>
      <c r="B61" s="22">
        <f t="shared" si="2"/>
        <v>5658</v>
      </c>
      <c r="C61" s="26" t="s">
        <v>14</v>
      </c>
      <c r="D61" s="21" t="s">
        <v>249</v>
      </c>
      <c r="E61" s="21" t="s">
        <v>48</v>
      </c>
      <c r="F61" s="27" t="s">
        <v>262</v>
      </c>
      <c r="G61" s="21">
        <v>90</v>
      </c>
      <c r="H61" s="21" t="s">
        <v>17</v>
      </c>
      <c r="I61" s="36" t="s">
        <v>105</v>
      </c>
      <c r="J61" s="21" t="s">
        <v>15</v>
      </c>
      <c r="K61" s="3">
        <f t="shared" ref="K61:K62" si="18">((4.5*0%)+4.5)*16250</f>
        <v>73125</v>
      </c>
      <c r="L61" s="3">
        <f t="shared" si="16"/>
        <v>78975000</v>
      </c>
      <c r="M61" s="3">
        <v>78975000</v>
      </c>
      <c r="N61" s="34">
        <v>1</v>
      </c>
      <c r="O61" s="67"/>
    </row>
    <row r="62" spans="1:15" s="28" customFormat="1" ht="39" customHeight="1" x14ac:dyDescent="0.25">
      <c r="A62" s="32">
        <v>7</v>
      </c>
      <c r="B62" s="22">
        <f t="shared" si="2"/>
        <v>5659</v>
      </c>
      <c r="C62" s="26" t="s">
        <v>14</v>
      </c>
      <c r="D62" s="21" t="s">
        <v>249</v>
      </c>
      <c r="E62" s="21" t="s">
        <v>49</v>
      </c>
      <c r="F62" s="21" t="s">
        <v>211</v>
      </c>
      <c r="G62" s="21">
        <v>80</v>
      </c>
      <c r="H62" s="21" t="s">
        <v>17</v>
      </c>
      <c r="I62" s="36" t="s">
        <v>105</v>
      </c>
      <c r="J62" s="21" t="s">
        <v>15</v>
      </c>
      <c r="K62" s="3">
        <f t="shared" si="18"/>
        <v>73125</v>
      </c>
      <c r="L62" s="3">
        <f t="shared" si="16"/>
        <v>70200000</v>
      </c>
      <c r="M62" s="3">
        <v>70200000</v>
      </c>
      <c r="N62" s="34">
        <v>1</v>
      </c>
      <c r="O62" s="67"/>
    </row>
    <row r="63" spans="1:15" s="28" customFormat="1" ht="39" customHeight="1" x14ac:dyDescent="0.25">
      <c r="A63" s="32">
        <v>7</v>
      </c>
      <c r="B63" s="22">
        <f t="shared" si="2"/>
        <v>5660</v>
      </c>
      <c r="C63" s="26" t="s">
        <v>14</v>
      </c>
      <c r="D63" s="21" t="s">
        <v>251</v>
      </c>
      <c r="E63" s="21" t="s">
        <v>50</v>
      </c>
      <c r="F63" s="21" t="s">
        <v>212</v>
      </c>
      <c r="G63" s="21">
        <v>75</v>
      </c>
      <c r="H63" s="21" t="s">
        <v>17</v>
      </c>
      <c r="I63" s="36" t="s">
        <v>105</v>
      </c>
      <c r="J63" s="21" t="s">
        <v>15</v>
      </c>
      <c r="K63" s="3">
        <f>((9.3*0%)+9.3)*16250</f>
        <v>151125</v>
      </c>
      <c r="L63" s="3">
        <f t="shared" si="16"/>
        <v>136012500</v>
      </c>
      <c r="M63" s="3">
        <v>136012500</v>
      </c>
      <c r="N63" s="34">
        <v>1</v>
      </c>
      <c r="O63" s="67"/>
    </row>
    <row r="64" spans="1:15" s="28" customFormat="1" ht="39" customHeight="1" x14ac:dyDescent="0.25">
      <c r="A64" s="32">
        <v>7</v>
      </c>
      <c r="B64" s="22">
        <f t="shared" si="2"/>
        <v>5661</v>
      </c>
      <c r="C64" s="26" t="s">
        <v>14</v>
      </c>
      <c r="D64" s="21" t="s">
        <v>251</v>
      </c>
      <c r="E64" s="21" t="s">
        <v>51</v>
      </c>
      <c r="F64" s="21" t="s">
        <v>213</v>
      </c>
      <c r="G64" s="21">
        <v>100</v>
      </c>
      <c r="H64" s="21" t="s">
        <v>17</v>
      </c>
      <c r="I64" s="36" t="s">
        <v>105</v>
      </c>
      <c r="J64" s="21" t="s">
        <v>15</v>
      </c>
      <c r="K64" s="3">
        <f>((9.3*0%)+9.3)*16250</f>
        <v>151125</v>
      </c>
      <c r="L64" s="3">
        <f t="shared" si="16"/>
        <v>181350000</v>
      </c>
      <c r="M64" s="3">
        <v>181350000</v>
      </c>
      <c r="N64" s="34">
        <v>1</v>
      </c>
      <c r="O64" s="67"/>
    </row>
    <row r="65" spans="1:15" s="28" customFormat="1" ht="39" customHeight="1" x14ac:dyDescent="0.25">
      <c r="A65" s="32">
        <v>8</v>
      </c>
      <c r="B65" s="22">
        <f t="shared" si="2"/>
        <v>5662</v>
      </c>
      <c r="C65" s="26" t="s">
        <v>14</v>
      </c>
      <c r="D65" s="21" t="s">
        <v>249</v>
      </c>
      <c r="E65" s="21" t="s">
        <v>52</v>
      </c>
      <c r="F65" s="27" t="s">
        <v>152</v>
      </c>
      <c r="G65" s="21">
        <v>89</v>
      </c>
      <c r="H65" s="21" t="s">
        <v>17</v>
      </c>
      <c r="I65" s="36" t="s">
        <v>105</v>
      </c>
      <c r="J65" s="21" t="s">
        <v>15</v>
      </c>
      <c r="K65" s="3">
        <f t="shared" ref="K65:K67" si="19">((4.5*14%)+4.5)*16250</f>
        <v>83362.5</v>
      </c>
      <c r="L65" s="3">
        <v>89031684</v>
      </c>
      <c r="M65" s="3">
        <v>89031684</v>
      </c>
      <c r="N65" s="34">
        <v>1</v>
      </c>
      <c r="O65" s="67"/>
    </row>
    <row r="66" spans="1:15" s="28" customFormat="1" ht="39" customHeight="1" x14ac:dyDescent="0.25">
      <c r="A66" s="32">
        <v>8</v>
      </c>
      <c r="B66" s="22">
        <f t="shared" si="2"/>
        <v>5663</v>
      </c>
      <c r="C66" s="26" t="s">
        <v>14</v>
      </c>
      <c r="D66" s="21" t="s">
        <v>249</v>
      </c>
      <c r="E66" s="21" t="s">
        <v>53</v>
      </c>
      <c r="F66" s="21" t="s">
        <v>53</v>
      </c>
      <c r="G66" s="21">
        <v>87</v>
      </c>
      <c r="H66" s="21" t="s">
        <v>17</v>
      </c>
      <c r="I66" s="36" t="s">
        <v>105</v>
      </c>
      <c r="J66" s="21" t="s">
        <v>15</v>
      </c>
      <c r="K66" s="3">
        <f t="shared" si="19"/>
        <v>83362.5</v>
      </c>
      <c r="L66" s="3">
        <v>87030972</v>
      </c>
      <c r="M66" s="3">
        <v>87030972</v>
      </c>
      <c r="N66" s="34">
        <v>1</v>
      </c>
      <c r="O66" s="67"/>
    </row>
    <row r="67" spans="1:15" s="28" customFormat="1" ht="39" customHeight="1" x14ac:dyDescent="0.25">
      <c r="A67" s="32">
        <v>8</v>
      </c>
      <c r="B67" s="22">
        <f t="shared" si="2"/>
        <v>5664</v>
      </c>
      <c r="C67" s="26" t="s">
        <v>14</v>
      </c>
      <c r="D67" s="21" t="s">
        <v>249</v>
      </c>
      <c r="E67" s="21" t="s">
        <v>54</v>
      </c>
      <c r="F67" s="21" t="s">
        <v>54</v>
      </c>
      <c r="G67" s="21">
        <v>89</v>
      </c>
      <c r="H67" s="21" t="s">
        <v>17</v>
      </c>
      <c r="I67" s="36" t="s">
        <v>105</v>
      </c>
      <c r="J67" s="21" t="s">
        <v>15</v>
      </c>
      <c r="K67" s="3">
        <f t="shared" si="19"/>
        <v>83362.5</v>
      </c>
      <c r="L67" s="3">
        <v>89031684</v>
      </c>
      <c r="M67" s="3">
        <v>89031684</v>
      </c>
      <c r="N67" s="34">
        <v>1</v>
      </c>
      <c r="O67" s="67"/>
    </row>
    <row r="68" spans="1:15" s="28" customFormat="1" ht="39" customHeight="1" x14ac:dyDescent="0.25">
      <c r="A68" s="32">
        <v>8</v>
      </c>
      <c r="B68" s="22">
        <f t="shared" si="2"/>
        <v>5665</v>
      </c>
      <c r="C68" s="26" t="s">
        <v>14</v>
      </c>
      <c r="D68" s="21" t="s">
        <v>247</v>
      </c>
      <c r="E68" s="21" t="s">
        <v>55</v>
      </c>
      <c r="F68" s="21" t="s">
        <v>151</v>
      </c>
      <c r="G68" s="21">
        <v>60</v>
      </c>
      <c r="H68" s="21" t="s">
        <v>17</v>
      </c>
      <c r="I68" s="36" t="s">
        <v>105</v>
      </c>
      <c r="J68" s="21" t="s">
        <v>15</v>
      </c>
      <c r="K68" s="3">
        <f>((15*14%)+15)*16250</f>
        <v>277875</v>
      </c>
      <c r="L68" s="3">
        <f t="shared" si="16"/>
        <v>200070000</v>
      </c>
      <c r="M68" s="3">
        <v>200070000</v>
      </c>
      <c r="N68" s="34">
        <v>1</v>
      </c>
      <c r="O68" s="67"/>
    </row>
    <row r="69" spans="1:15" s="28" customFormat="1" ht="39" customHeight="1" x14ac:dyDescent="0.25">
      <c r="A69" s="32">
        <v>8</v>
      </c>
      <c r="B69" s="22">
        <f t="shared" ref="B69:B132" si="20">B68+1</f>
        <v>5666</v>
      </c>
      <c r="C69" s="26" t="s">
        <v>14</v>
      </c>
      <c r="D69" s="21" t="s">
        <v>250</v>
      </c>
      <c r="E69" s="21" t="s">
        <v>55</v>
      </c>
      <c r="F69" s="27" t="s">
        <v>220</v>
      </c>
      <c r="G69" s="24">
        <v>200</v>
      </c>
      <c r="H69" s="21" t="s">
        <v>17</v>
      </c>
      <c r="I69" s="36" t="s">
        <v>105</v>
      </c>
      <c r="J69" s="21" t="s">
        <v>15</v>
      </c>
      <c r="K69" s="3">
        <f>((3.2*14%)+3.2)*16250</f>
        <v>59280</v>
      </c>
      <c r="L69" s="3">
        <f t="shared" si="16"/>
        <v>142272000</v>
      </c>
      <c r="M69" s="3">
        <v>142272000</v>
      </c>
      <c r="N69" s="34">
        <v>1</v>
      </c>
      <c r="O69" s="67"/>
    </row>
    <row r="70" spans="1:15" s="28" customFormat="1" ht="39" customHeight="1" x14ac:dyDescent="0.25">
      <c r="A70" s="32">
        <v>8</v>
      </c>
      <c r="B70" s="22">
        <f t="shared" si="20"/>
        <v>5667</v>
      </c>
      <c r="C70" s="26" t="s">
        <v>14</v>
      </c>
      <c r="D70" s="21" t="s">
        <v>251</v>
      </c>
      <c r="E70" s="21" t="s">
        <v>54</v>
      </c>
      <c r="F70" s="21" t="s">
        <v>151</v>
      </c>
      <c r="G70" s="21">
        <v>100</v>
      </c>
      <c r="H70" s="21" t="s">
        <v>17</v>
      </c>
      <c r="I70" s="36" t="s">
        <v>105</v>
      </c>
      <c r="J70" s="21" t="s">
        <v>15</v>
      </c>
      <c r="K70" s="3">
        <f t="shared" ref="K70" si="21">((9.3*14%)+9.3)*16250</f>
        <v>172282.5</v>
      </c>
      <c r="L70" s="3">
        <v>206739600</v>
      </c>
      <c r="M70" s="3">
        <v>206739600</v>
      </c>
      <c r="N70" s="34">
        <v>1</v>
      </c>
      <c r="O70" s="67"/>
    </row>
    <row r="71" spans="1:15" s="28" customFormat="1" ht="39" customHeight="1" x14ac:dyDescent="0.25">
      <c r="A71" s="32">
        <v>9</v>
      </c>
      <c r="B71" s="22">
        <f t="shared" si="20"/>
        <v>5668</v>
      </c>
      <c r="C71" s="26" t="s">
        <v>14</v>
      </c>
      <c r="D71" s="21" t="s">
        <v>249</v>
      </c>
      <c r="E71" s="21" t="s">
        <v>57</v>
      </c>
      <c r="F71" s="27" t="s">
        <v>153</v>
      </c>
      <c r="G71" s="21">
        <v>80</v>
      </c>
      <c r="H71" s="21" t="s">
        <v>17</v>
      </c>
      <c r="I71" s="36" t="s">
        <v>105</v>
      </c>
      <c r="J71" s="21" t="s">
        <v>15</v>
      </c>
      <c r="K71" s="3">
        <f>((4.5*14%)+4.5)*16250</f>
        <v>83362.5</v>
      </c>
      <c r="L71" s="3">
        <v>80028480</v>
      </c>
      <c r="M71" s="3">
        <v>80028480</v>
      </c>
      <c r="N71" s="34">
        <v>1</v>
      </c>
      <c r="O71" s="67"/>
    </row>
    <row r="72" spans="1:15" s="28" customFormat="1" ht="39" customHeight="1" x14ac:dyDescent="0.25">
      <c r="A72" s="32">
        <v>9</v>
      </c>
      <c r="B72" s="22">
        <f t="shared" si="20"/>
        <v>5669</v>
      </c>
      <c r="C72" s="26" t="s">
        <v>14</v>
      </c>
      <c r="D72" s="21" t="s">
        <v>248</v>
      </c>
      <c r="E72" s="21" t="s">
        <v>58</v>
      </c>
      <c r="F72" s="27" t="s">
        <v>154</v>
      </c>
      <c r="G72" s="21">
        <v>100</v>
      </c>
      <c r="H72" s="21" t="s">
        <v>17</v>
      </c>
      <c r="I72" s="36" t="s">
        <v>105</v>
      </c>
      <c r="J72" s="21" t="s">
        <v>15</v>
      </c>
      <c r="K72" s="3">
        <f t="shared" ref="K72" si="22">((9.3*14%)+9.3)*16250</f>
        <v>172282.5</v>
      </c>
      <c r="L72" s="3">
        <v>206739600</v>
      </c>
      <c r="M72" s="3">
        <v>206739600</v>
      </c>
      <c r="N72" s="34">
        <v>1</v>
      </c>
      <c r="O72" s="67"/>
    </row>
    <row r="73" spans="1:15" s="28" customFormat="1" ht="39" customHeight="1" x14ac:dyDescent="0.25">
      <c r="A73" s="32">
        <v>9</v>
      </c>
      <c r="B73" s="22">
        <f t="shared" si="20"/>
        <v>5670</v>
      </c>
      <c r="C73" s="26" t="s">
        <v>14</v>
      </c>
      <c r="D73" s="21" t="s">
        <v>247</v>
      </c>
      <c r="E73" s="21" t="s">
        <v>58</v>
      </c>
      <c r="F73" s="27" t="s">
        <v>131</v>
      </c>
      <c r="G73" s="21">
        <v>50</v>
      </c>
      <c r="H73" s="21" t="s">
        <v>17</v>
      </c>
      <c r="I73" s="36" t="s">
        <v>105</v>
      </c>
      <c r="J73" s="21" t="s">
        <v>15</v>
      </c>
      <c r="K73" s="3">
        <f>((15*14%)+15)*16250</f>
        <v>277875</v>
      </c>
      <c r="L73" s="3">
        <f t="shared" si="16"/>
        <v>166725000</v>
      </c>
      <c r="M73" s="3">
        <v>166725000</v>
      </c>
      <c r="N73" s="34">
        <v>1</v>
      </c>
      <c r="O73" s="67"/>
    </row>
    <row r="74" spans="1:15" s="28" customFormat="1" ht="39" customHeight="1" x14ac:dyDescent="0.25">
      <c r="A74" s="32">
        <v>9</v>
      </c>
      <c r="B74" s="22">
        <f t="shared" si="20"/>
        <v>5671</v>
      </c>
      <c r="C74" s="26" t="s">
        <v>14</v>
      </c>
      <c r="D74" s="21" t="s">
        <v>250</v>
      </c>
      <c r="E74" s="21" t="s">
        <v>58</v>
      </c>
      <c r="F74" s="25" t="s">
        <v>221</v>
      </c>
      <c r="G74" s="21">
        <v>166</v>
      </c>
      <c r="H74" s="21" t="s">
        <v>17</v>
      </c>
      <c r="I74" s="36" t="s">
        <v>105</v>
      </c>
      <c r="J74" s="21" t="s">
        <v>15</v>
      </c>
      <c r="K74" s="3">
        <f t="shared" ref="K74:K75" si="23">((3.2*14%)+3.2)*16250</f>
        <v>59280</v>
      </c>
      <c r="L74" s="3">
        <f t="shared" si="16"/>
        <v>118085760</v>
      </c>
      <c r="M74" s="3">
        <v>118085760</v>
      </c>
      <c r="N74" s="34">
        <v>1</v>
      </c>
      <c r="O74" s="67"/>
    </row>
    <row r="75" spans="1:15" s="28" customFormat="1" ht="39" customHeight="1" x14ac:dyDescent="0.25">
      <c r="A75" s="32">
        <v>10</v>
      </c>
      <c r="B75" s="22">
        <f t="shared" si="20"/>
        <v>5672</v>
      </c>
      <c r="C75" s="26" t="s">
        <v>14</v>
      </c>
      <c r="D75" s="21" t="s">
        <v>250</v>
      </c>
      <c r="E75" s="35" t="s">
        <v>59</v>
      </c>
      <c r="F75" s="25" t="s">
        <v>263</v>
      </c>
      <c r="G75" s="26">
        <v>150</v>
      </c>
      <c r="H75" s="21" t="s">
        <v>17</v>
      </c>
      <c r="I75" s="36" t="s">
        <v>105</v>
      </c>
      <c r="J75" s="21" t="s">
        <v>15</v>
      </c>
      <c r="K75" s="3">
        <f t="shared" si="23"/>
        <v>59280</v>
      </c>
      <c r="L75" s="3">
        <f t="shared" si="16"/>
        <v>106704000</v>
      </c>
      <c r="M75" s="3">
        <v>106704000</v>
      </c>
      <c r="N75" s="34">
        <v>1</v>
      </c>
      <c r="O75" s="67"/>
    </row>
    <row r="76" spans="1:15" s="28" customFormat="1" ht="39" customHeight="1" x14ac:dyDescent="0.25">
      <c r="A76" s="32">
        <v>10</v>
      </c>
      <c r="B76" s="22">
        <f t="shared" si="20"/>
        <v>5673</v>
      </c>
      <c r="C76" s="26" t="s">
        <v>14</v>
      </c>
      <c r="D76" s="21" t="s">
        <v>249</v>
      </c>
      <c r="E76" s="35" t="s">
        <v>59</v>
      </c>
      <c r="F76" s="10" t="s">
        <v>158</v>
      </c>
      <c r="G76" s="26">
        <v>72</v>
      </c>
      <c r="H76" s="21" t="s">
        <v>17</v>
      </c>
      <c r="I76" s="36" t="s">
        <v>105</v>
      </c>
      <c r="J76" s="21" t="s">
        <v>15</v>
      </c>
      <c r="K76" s="3">
        <f t="shared" ref="K76:K77" si="24">((4.5*14%)+4.5)*16250</f>
        <v>83362.5</v>
      </c>
      <c r="L76" s="3">
        <v>72025632</v>
      </c>
      <c r="M76" s="3">
        <v>72025632</v>
      </c>
      <c r="N76" s="34">
        <v>1</v>
      </c>
      <c r="O76" s="67"/>
    </row>
    <row r="77" spans="1:15" s="28" customFormat="1" ht="39" customHeight="1" x14ac:dyDescent="0.25">
      <c r="A77" s="32">
        <v>10</v>
      </c>
      <c r="B77" s="22">
        <f t="shared" si="20"/>
        <v>5674</v>
      </c>
      <c r="C77" s="26" t="s">
        <v>14</v>
      </c>
      <c r="D77" s="21" t="s">
        <v>249</v>
      </c>
      <c r="E77" s="35" t="s">
        <v>59</v>
      </c>
      <c r="F77" s="10" t="s">
        <v>156</v>
      </c>
      <c r="G77" s="26">
        <v>80</v>
      </c>
      <c r="H77" s="21" t="s">
        <v>17</v>
      </c>
      <c r="I77" s="36" t="s">
        <v>105</v>
      </c>
      <c r="J77" s="21" t="s">
        <v>15</v>
      </c>
      <c r="K77" s="3">
        <f t="shared" si="24"/>
        <v>83362.5</v>
      </c>
      <c r="L77" s="3">
        <v>80028480</v>
      </c>
      <c r="M77" s="3">
        <v>80028480</v>
      </c>
      <c r="N77" s="34">
        <v>1</v>
      </c>
      <c r="O77" s="67"/>
    </row>
    <row r="78" spans="1:15" s="28" customFormat="1" ht="39" customHeight="1" x14ac:dyDescent="0.25">
      <c r="A78" s="32">
        <v>10</v>
      </c>
      <c r="B78" s="22">
        <f t="shared" si="20"/>
        <v>5675</v>
      </c>
      <c r="C78" s="26" t="s">
        <v>14</v>
      </c>
      <c r="D78" s="21" t="s">
        <v>245</v>
      </c>
      <c r="E78" s="35" t="s">
        <v>59</v>
      </c>
      <c r="F78" s="10" t="s">
        <v>159</v>
      </c>
      <c r="G78" s="26">
        <v>50</v>
      </c>
      <c r="H78" s="21" t="s">
        <v>17</v>
      </c>
      <c r="I78" s="21" t="s">
        <v>192</v>
      </c>
      <c r="J78" s="21" t="s">
        <v>15</v>
      </c>
      <c r="K78" s="3">
        <f t="shared" ref="K78" si="25">((9.3*14%)+9.3)*16250</f>
        <v>172282.5</v>
      </c>
      <c r="L78" s="3">
        <v>103369800</v>
      </c>
      <c r="M78" s="3">
        <v>103369800</v>
      </c>
      <c r="N78" s="34">
        <v>1</v>
      </c>
      <c r="O78" s="67"/>
    </row>
    <row r="79" spans="1:15" s="28" customFormat="1" ht="39" customHeight="1" x14ac:dyDescent="0.25">
      <c r="A79" s="32">
        <v>10</v>
      </c>
      <c r="B79" s="22">
        <f t="shared" si="20"/>
        <v>5676</v>
      </c>
      <c r="C79" s="26" t="s">
        <v>14</v>
      </c>
      <c r="D79" s="21" t="s">
        <v>245</v>
      </c>
      <c r="E79" s="35" t="s">
        <v>60</v>
      </c>
      <c r="F79" s="10" t="s">
        <v>160</v>
      </c>
      <c r="G79" s="26">
        <v>50</v>
      </c>
      <c r="H79" s="21" t="s">
        <v>17</v>
      </c>
      <c r="I79" s="21" t="s">
        <v>192</v>
      </c>
      <c r="J79" s="21" t="s">
        <v>15</v>
      </c>
      <c r="K79" s="3">
        <f t="shared" ref="K79" si="26">((9.3*28%)+9.3)*16250</f>
        <v>193440.00000000003</v>
      </c>
      <c r="L79" s="3">
        <f t="shared" si="16"/>
        <v>116064000.00000003</v>
      </c>
      <c r="M79" s="3">
        <v>116064000.00000003</v>
      </c>
      <c r="N79" s="34">
        <v>1</v>
      </c>
      <c r="O79" s="67"/>
    </row>
    <row r="80" spans="1:15" s="28" customFormat="1" ht="39" customHeight="1" x14ac:dyDescent="0.25">
      <c r="A80" s="32">
        <v>10</v>
      </c>
      <c r="B80" s="22">
        <f t="shared" si="20"/>
        <v>5677</v>
      </c>
      <c r="C80" s="26" t="s">
        <v>14</v>
      </c>
      <c r="D80" s="21" t="s">
        <v>249</v>
      </c>
      <c r="E80" s="35" t="s">
        <v>61</v>
      </c>
      <c r="F80" s="10" t="s">
        <v>161</v>
      </c>
      <c r="G80" s="26">
        <v>80</v>
      </c>
      <c r="H80" s="21" t="s">
        <v>17</v>
      </c>
      <c r="I80" s="36" t="s">
        <v>105</v>
      </c>
      <c r="J80" s="21" t="s">
        <v>15</v>
      </c>
      <c r="K80" s="3">
        <f>((4.5*56%)+4.5)*16250</f>
        <v>114075.00000000001</v>
      </c>
      <c r="L80" s="3">
        <f t="shared" si="16"/>
        <v>109512000.00000003</v>
      </c>
      <c r="M80" s="3">
        <v>109512000.00000003</v>
      </c>
      <c r="N80" s="34">
        <v>1</v>
      </c>
      <c r="O80" s="67"/>
    </row>
    <row r="81" spans="1:15" s="28" customFormat="1" ht="39" customHeight="1" x14ac:dyDescent="0.25">
      <c r="A81" s="32">
        <v>10</v>
      </c>
      <c r="B81" s="22">
        <f t="shared" si="20"/>
        <v>5678</v>
      </c>
      <c r="C81" s="26" t="s">
        <v>14</v>
      </c>
      <c r="D81" s="21" t="s">
        <v>248</v>
      </c>
      <c r="E81" s="35" t="s">
        <v>60</v>
      </c>
      <c r="F81" s="10" t="s">
        <v>160</v>
      </c>
      <c r="G81" s="26">
        <v>52</v>
      </c>
      <c r="H81" s="21" t="s">
        <v>17</v>
      </c>
      <c r="I81" s="36" t="s">
        <v>105</v>
      </c>
      <c r="J81" s="21" t="s">
        <v>15</v>
      </c>
      <c r="K81" s="3">
        <f>((9.3*28%)+9.3)*16250</f>
        <v>193440.00000000003</v>
      </c>
      <c r="L81" s="3">
        <f t="shared" si="16"/>
        <v>120706560.00000003</v>
      </c>
      <c r="M81" s="3">
        <v>120706560.00000003</v>
      </c>
      <c r="N81" s="34">
        <v>1</v>
      </c>
      <c r="O81" s="67"/>
    </row>
    <row r="82" spans="1:15" s="28" customFormat="1" ht="39" customHeight="1" x14ac:dyDescent="0.25">
      <c r="A82" s="32">
        <v>10</v>
      </c>
      <c r="B82" s="22">
        <f t="shared" si="20"/>
        <v>5679</v>
      </c>
      <c r="C82" s="26" t="s">
        <v>14</v>
      </c>
      <c r="D82" s="21" t="s">
        <v>247</v>
      </c>
      <c r="E82" s="35" t="s">
        <v>59</v>
      </c>
      <c r="F82" s="10" t="s">
        <v>157</v>
      </c>
      <c r="G82" s="26">
        <v>58</v>
      </c>
      <c r="H82" s="21" t="s">
        <v>17</v>
      </c>
      <c r="I82" s="36" t="s">
        <v>105</v>
      </c>
      <c r="J82" s="21" t="s">
        <v>15</v>
      </c>
      <c r="K82" s="3">
        <f>((15*14%)+15)*16250</f>
        <v>277875</v>
      </c>
      <c r="L82" s="3">
        <f t="shared" si="16"/>
        <v>193401000</v>
      </c>
      <c r="M82" s="3">
        <v>193401000</v>
      </c>
      <c r="N82" s="34">
        <v>1</v>
      </c>
      <c r="O82" s="67"/>
    </row>
    <row r="83" spans="1:15" s="28" customFormat="1" ht="39" customHeight="1" x14ac:dyDescent="0.25">
      <c r="A83" s="32">
        <v>10</v>
      </c>
      <c r="B83" s="22">
        <f t="shared" si="20"/>
        <v>5680</v>
      </c>
      <c r="C83" s="26" t="s">
        <v>14</v>
      </c>
      <c r="D83" s="21" t="s">
        <v>249</v>
      </c>
      <c r="E83" s="35" t="s">
        <v>62</v>
      </c>
      <c r="F83" s="10" t="s">
        <v>162</v>
      </c>
      <c r="G83" s="26">
        <v>108</v>
      </c>
      <c r="H83" s="21" t="s">
        <v>17</v>
      </c>
      <c r="I83" s="36" t="s">
        <v>105</v>
      </c>
      <c r="J83" s="21" t="s">
        <v>15</v>
      </c>
      <c r="K83" s="3">
        <f>((4.5*28%)+4.5)*16250</f>
        <v>93600</v>
      </c>
      <c r="L83" s="3">
        <f t="shared" si="16"/>
        <v>121305600</v>
      </c>
      <c r="M83" s="3">
        <v>121305600</v>
      </c>
      <c r="N83" s="34">
        <v>1</v>
      </c>
      <c r="O83" s="67"/>
    </row>
    <row r="84" spans="1:15" s="28" customFormat="1" ht="39" customHeight="1" x14ac:dyDescent="0.25">
      <c r="A84" s="32">
        <v>11</v>
      </c>
      <c r="B84" s="22">
        <f t="shared" si="20"/>
        <v>5681</v>
      </c>
      <c r="C84" s="26" t="s">
        <v>14</v>
      </c>
      <c r="D84" s="21" t="s">
        <v>251</v>
      </c>
      <c r="E84" s="35" t="s">
        <v>63</v>
      </c>
      <c r="F84" s="12" t="s">
        <v>163</v>
      </c>
      <c r="G84" s="26">
        <v>70</v>
      </c>
      <c r="H84" s="21" t="s">
        <v>17</v>
      </c>
      <c r="I84" s="36" t="s">
        <v>105</v>
      </c>
      <c r="J84" s="21" t="s">
        <v>15</v>
      </c>
      <c r="K84" s="3">
        <f>((9.3*84%)+9.3)*16250</f>
        <v>278070.00000000006</v>
      </c>
      <c r="L84" s="3">
        <f t="shared" si="16"/>
        <v>233578800.00000006</v>
      </c>
      <c r="M84" s="3">
        <v>233578800.00000006</v>
      </c>
      <c r="N84" s="34">
        <v>1</v>
      </c>
      <c r="O84" s="67"/>
    </row>
    <row r="85" spans="1:15" s="28" customFormat="1" ht="39" customHeight="1" x14ac:dyDescent="0.25">
      <c r="A85" s="32">
        <v>11</v>
      </c>
      <c r="B85" s="22">
        <f t="shared" si="20"/>
        <v>5682</v>
      </c>
      <c r="C85" s="26" t="s">
        <v>14</v>
      </c>
      <c r="D85" s="21" t="s">
        <v>248</v>
      </c>
      <c r="E85" s="35" t="s">
        <v>63</v>
      </c>
      <c r="F85" s="12" t="s">
        <v>164</v>
      </c>
      <c r="G85" s="14">
        <v>53</v>
      </c>
      <c r="H85" s="21" t="s">
        <v>17</v>
      </c>
      <c r="I85" s="36" t="s">
        <v>105</v>
      </c>
      <c r="J85" s="21" t="s">
        <v>15</v>
      </c>
      <c r="K85" s="3">
        <f>((9.3*84%)+9.3)*16250</f>
        <v>278070.00000000006</v>
      </c>
      <c r="L85" s="3">
        <f t="shared" si="16"/>
        <v>176852520.00000006</v>
      </c>
      <c r="M85" s="3">
        <v>176852520.00000006</v>
      </c>
      <c r="N85" s="34">
        <v>1</v>
      </c>
      <c r="O85" s="67"/>
    </row>
    <row r="86" spans="1:15" s="28" customFormat="1" ht="39" customHeight="1" x14ac:dyDescent="0.25">
      <c r="A86" s="32">
        <v>11</v>
      </c>
      <c r="B86" s="22">
        <f t="shared" si="20"/>
        <v>5683</v>
      </c>
      <c r="C86" s="26" t="s">
        <v>14</v>
      </c>
      <c r="D86" s="21" t="s">
        <v>249</v>
      </c>
      <c r="E86" s="35" t="s">
        <v>64</v>
      </c>
      <c r="F86" s="38" t="s">
        <v>165</v>
      </c>
      <c r="G86" s="26">
        <v>80</v>
      </c>
      <c r="H86" s="21" t="s">
        <v>17</v>
      </c>
      <c r="I86" s="36" t="s">
        <v>105</v>
      </c>
      <c r="J86" s="21" t="s">
        <v>15</v>
      </c>
      <c r="K86" s="3">
        <f>((4.5*84%)+4.5)*16250</f>
        <v>134550</v>
      </c>
      <c r="L86" s="3">
        <f t="shared" si="16"/>
        <v>129168000</v>
      </c>
      <c r="M86" s="3">
        <v>129168000</v>
      </c>
      <c r="N86" s="34">
        <v>1</v>
      </c>
      <c r="O86" s="67"/>
    </row>
    <row r="87" spans="1:15" s="28" customFormat="1" ht="39" customHeight="1" x14ac:dyDescent="0.25">
      <c r="A87" s="32">
        <v>12</v>
      </c>
      <c r="B87" s="22">
        <f t="shared" si="20"/>
        <v>5684</v>
      </c>
      <c r="C87" s="26" t="s">
        <v>14</v>
      </c>
      <c r="D87" s="21" t="s">
        <v>248</v>
      </c>
      <c r="E87" s="35" t="s">
        <v>65</v>
      </c>
      <c r="F87" s="16" t="s">
        <v>170</v>
      </c>
      <c r="G87" s="26">
        <v>45</v>
      </c>
      <c r="H87" s="21" t="s">
        <v>17</v>
      </c>
      <c r="I87" s="36" t="s">
        <v>105</v>
      </c>
      <c r="J87" s="21" t="s">
        <v>15</v>
      </c>
      <c r="K87" s="3">
        <f>((9.3*56%)+9.3)*16250</f>
        <v>235755.00000000003</v>
      </c>
      <c r="L87" s="3">
        <f t="shared" ref="L87:L118" si="27">K87*G87*12</f>
        <v>127307700.00000003</v>
      </c>
      <c r="M87" s="3">
        <v>127307700.00000003</v>
      </c>
      <c r="N87" s="34">
        <v>1</v>
      </c>
      <c r="O87" s="67"/>
    </row>
    <row r="88" spans="1:15" s="28" customFormat="1" ht="39" customHeight="1" x14ac:dyDescent="0.25">
      <c r="A88" s="32">
        <v>12</v>
      </c>
      <c r="B88" s="22">
        <f t="shared" si="20"/>
        <v>5685</v>
      </c>
      <c r="C88" s="26" t="s">
        <v>14</v>
      </c>
      <c r="D88" s="21" t="s">
        <v>249</v>
      </c>
      <c r="E88" s="35" t="s">
        <v>65</v>
      </c>
      <c r="F88" s="16" t="s">
        <v>170</v>
      </c>
      <c r="G88" s="26">
        <v>53</v>
      </c>
      <c r="H88" s="21" t="s">
        <v>17</v>
      </c>
      <c r="I88" s="36" t="s">
        <v>105</v>
      </c>
      <c r="J88" s="21" t="s">
        <v>15</v>
      </c>
      <c r="K88" s="3">
        <f>((4.5*56%)+4.5)*16250</f>
        <v>114075.00000000001</v>
      </c>
      <c r="L88" s="3">
        <f t="shared" si="27"/>
        <v>72551700.000000015</v>
      </c>
      <c r="M88" s="3">
        <v>72551700.000000015</v>
      </c>
      <c r="N88" s="34">
        <v>1</v>
      </c>
      <c r="O88" s="67"/>
    </row>
    <row r="89" spans="1:15" s="28" customFormat="1" ht="39" customHeight="1" x14ac:dyDescent="0.25">
      <c r="A89" s="32">
        <v>12</v>
      </c>
      <c r="B89" s="22">
        <f t="shared" si="20"/>
        <v>5686</v>
      </c>
      <c r="C89" s="26" t="s">
        <v>14</v>
      </c>
      <c r="D89" s="21" t="s">
        <v>250</v>
      </c>
      <c r="E89" s="35" t="s">
        <v>65</v>
      </c>
      <c r="F89" s="25" t="s">
        <v>222</v>
      </c>
      <c r="G89" s="26">
        <v>83</v>
      </c>
      <c r="H89" s="21" t="s">
        <v>17</v>
      </c>
      <c r="I89" s="36" t="s">
        <v>105</v>
      </c>
      <c r="J89" s="21" t="s">
        <v>15</v>
      </c>
      <c r="K89" s="3">
        <f>((3.2*56%)+3.2)*16250</f>
        <v>81120.000000000015</v>
      </c>
      <c r="L89" s="3">
        <f t="shared" si="27"/>
        <v>80795520.000000015</v>
      </c>
      <c r="M89" s="3">
        <v>80795520.000000015</v>
      </c>
      <c r="N89" s="34">
        <v>1</v>
      </c>
      <c r="O89" s="67"/>
    </row>
    <row r="90" spans="1:15" s="28" customFormat="1" ht="39" customHeight="1" x14ac:dyDescent="0.25">
      <c r="A90" s="32">
        <v>12</v>
      </c>
      <c r="B90" s="22">
        <f t="shared" si="20"/>
        <v>5687</v>
      </c>
      <c r="C90" s="26" t="s">
        <v>14</v>
      </c>
      <c r="D90" s="21" t="s">
        <v>249</v>
      </c>
      <c r="E90" s="35" t="s">
        <v>66</v>
      </c>
      <c r="F90" s="16" t="s">
        <v>151</v>
      </c>
      <c r="G90" s="26">
        <v>80</v>
      </c>
      <c r="H90" s="21" t="s">
        <v>17</v>
      </c>
      <c r="I90" s="36" t="s">
        <v>105</v>
      </c>
      <c r="J90" s="21" t="s">
        <v>15</v>
      </c>
      <c r="K90" s="3">
        <f>((4.5*84%)+4.5)*16250</f>
        <v>134550</v>
      </c>
      <c r="L90" s="3">
        <f t="shared" si="27"/>
        <v>129168000</v>
      </c>
      <c r="M90" s="3">
        <v>129168000</v>
      </c>
      <c r="N90" s="34">
        <v>1</v>
      </c>
      <c r="O90" s="67"/>
    </row>
    <row r="91" spans="1:15" s="28" customFormat="1" ht="39" customHeight="1" x14ac:dyDescent="0.25">
      <c r="A91" s="32">
        <v>13</v>
      </c>
      <c r="B91" s="22">
        <f t="shared" si="20"/>
        <v>5688</v>
      </c>
      <c r="C91" s="26" t="s">
        <v>14</v>
      </c>
      <c r="D91" s="21" t="s">
        <v>244</v>
      </c>
      <c r="E91" s="21" t="s">
        <v>67</v>
      </c>
      <c r="F91" s="21" t="s">
        <v>131</v>
      </c>
      <c r="G91" s="21">
        <v>15</v>
      </c>
      <c r="H91" s="21" t="s">
        <v>17</v>
      </c>
      <c r="I91" s="36" t="s">
        <v>105</v>
      </c>
      <c r="J91" s="21" t="s">
        <v>15</v>
      </c>
      <c r="K91" s="3">
        <f>((6.2*(0+42.5)%)+6.2)*16250</f>
        <v>143568.75</v>
      </c>
      <c r="L91" s="3">
        <v>25842420</v>
      </c>
      <c r="M91" s="3">
        <v>25842420</v>
      </c>
      <c r="N91" s="34">
        <v>1</v>
      </c>
      <c r="O91" s="67"/>
    </row>
    <row r="92" spans="1:15" s="28" customFormat="1" ht="39" customHeight="1" x14ac:dyDescent="0.25">
      <c r="A92" s="32">
        <v>13</v>
      </c>
      <c r="B92" s="22">
        <f t="shared" si="20"/>
        <v>5689</v>
      </c>
      <c r="C92" s="26" t="s">
        <v>14</v>
      </c>
      <c r="D92" s="21" t="s">
        <v>248</v>
      </c>
      <c r="E92" s="21" t="s">
        <v>68</v>
      </c>
      <c r="F92" s="39" t="s">
        <v>183</v>
      </c>
      <c r="G92" s="21">
        <v>50</v>
      </c>
      <c r="H92" s="21" t="s">
        <v>17</v>
      </c>
      <c r="I92" s="36" t="s">
        <v>192</v>
      </c>
      <c r="J92" s="21" t="s">
        <v>15</v>
      </c>
      <c r="K92" s="3">
        <f>((9.3*0%)+9.3)*16250</f>
        <v>151125</v>
      </c>
      <c r="L92" s="3">
        <f t="shared" si="27"/>
        <v>90675000</v>
      </c>
      <c r="M92" s="3">
        <v>90675000</v>
      </c>
      <c r="N92" s="34">
        <v>1</v>
      </c>
      <c r="O92" s="67"/>
    </row>
    <row r="93" spans="1:15" s="28" customFormat="1" ht="39" customHeight="1" x14ac:dyDescent="0.25">
      <c r="A93" s="32">
        <v>13</v>
      </c>
      <c r="B93" s="22">
        <f t="shared" si="20"/>
        <v>5690</v>
      </c>
      <c r="C93" s="26" t="s">
        <v>14</v>
      </c>
      <c r="D93" s="21" t="s">
        <v>249</v>
      </c>
      <c r="E93" s="21" t="s">
        <v>69</v>
      </c>
      <c r="F93" s="21" t="s">
        <v>69</v>
      </c>
      <c r="G93" s="21">
        <v>80</v>
      </c>
      <c r="H93" s="21" t="s">
        <v>17</v>
      </c>
      <c r="I93" s="36" t="s">
        <v>105</v>
      </c>
      <c r="J93" s="21" t="s">
        <v>15</v>
      </c>
      <c r="K93" s="3">
        <f t="shared" ref="K93:K94" si="28">((4.5*0%)+4.5)*16250</f>
        <v>73125</v>
      </c>
      <c r="L93" s="3">
        <f t="shared" si="27"/>
        <v>70200000</v>
      </c>
      <c r="M93" s="3">
        <v>70200000</v>
      </c>
      <c r="N93" s="34">
        <v>1</v>
      </c>
      <c r="O93" s="67"/>
    </row>
    <row r="94" spans="1:15" s="28" customFormat="1" ht="39" customHeight="1" x14ac:dyDescent="0.25">
      <c r="A94" s="32">
        <v>13</v>
      </c>
      <c r="B94" s="22">
        <f t="shared" si="20"/>
        <v>5691</v>
      </c>
      <c r="C94" s="26" t="s">
        <v>14</v>
      </c>
      <c r="D94" s="21" t="s">
        <v>249</v>
      </c>
      <c r="E94" s="21" t="s">
        <v>70</v>
      </c>
      <c r="F94" s="21" t="s">
        <v>70</v>
      </c>
      <c r="G94" s="21">
        <v>80</v>
      </c>
      <c r="H94" s="21" t="s">
        <v>17</v>
      </c>
      <c r="I94" s="36" t="s">
        <v>105</v>
      </c>
      <c r="J94" s="21" t="s">
        <v>15</v>
      </c>
      <c r="K94" s="3">
        <f t="shared" si="28"/>
        <v>73125</v>
      </c>
      <c r="L94" s="3">
        <f t="shared" si="27"/>
        <v>70200000</v>
      </c>
      <c r="M94" s="3">
        <v>70200000</v>
      </c>
      <c r="N94" s="34">
        <v>1</v>
      </c>
      <c r="O94" s="67"/>
    </row>
    <row r="95" spans="1:15" s="28" customFormat="1" ht="39" customHeight="1" x14ac:dyDescent="0.25">
      <c r="A95" s="32">
        <v>13</v>
      </c>
      <c r="B95" s="22">
        <f t="shared" si="20"/>
        <v>5692</v>
      </c>
      <c r="C95" s="26" t="s">
        <v>14</v>
      </c>
      <c r="D95" s="21" t="s">
        <v>251</v>
      </c>
      <c r="E95" s="21" t="s">
        <v>76</v>
      </c>
      <c r="F95" s="40" t="s">
        <v>191</v>
      </c>
      <c r="G95" s="21">
        <v>75</v>
      </c>
      <c r="H95" s="21" t="s">
        <v>17</v>
      </c>
      <c r="I95" s="36" t="s">
        <v>105</v>
      </c>
      <c r="J95" s="21" t="s">
        <v>15</v>
      </c>
      <c r="K95" s="3">
        <f t="shared" ref="K95:K97" si="29">((9.3*0%)+9.3)*16250</f>
        <v>151125</v>
      </c>
      <c r="L95" s="3">
        <f t="shared" si="27"/>
        <v>136012500</v>
      </c>
      <c r="M95" s="3">
        <v>136012500</v>
      </c>
      <c r="N95" s="34">
        <v>1</v>
      </c>
      <c r="O95" s="67"/>
    </row>
    <row r="96" spans="1:15" s="28" customFormat="1" ht="39" customHeight="1" x14ac:dyDescent="0.25">
      <c r="A96" s="32">
        <v>13</v>
      </c>
      <c r="B96" s="22">
        <f t="shared" si="20"/>
        <v>5693</v>
      </c>
      <c r="C96" s="26" t="s">
        <v>14</v>
      </c>
      <c r="D96" s="21" t="s">
        <v>248</v>
      </c>
      <c r="E96" s="21" t="s">
        <v>72</v>
      </c>
      <c r="F96" s="27" t="s">
        <v>184</v>
      </c>
      <c r="G96" s="21">
        <v>50</v>
      </c>
      <c r="H96" s="21" t="s">
        <v>17</v>
      </c>
      <c r="I96" s="36" t="s">
        <v>192</v>
      </c>
      <c r="J96" s="21" t="s">
        <v>15</v>
      </c>
      <c r="K96" s="3">
        <f t="shared" si="29"/>
        <v>151125</v>
      </c>
      <c r="L96" s="3">
        <f t="shared" si="27"/>
        <v>90675000</v>
      </c>
      <c r="M96" s="3">
        <v>90675000</v>
      </c>
      <c r="N96" s="34">
        <v>1</v>
      </c>
      <c r="O96" s="67"/>
    </row>
    <row r="97" spans="1:15" s="28" customFormat="1" ht="39" customHeight="1" x14ac:dyDescent="0.25">
      <c r="A97" s="32">
        <v>13</v>
      </c>
      <c r="B97" s="22">
        <f t="shared" si="20"/>
        <v>5694</v>
      </c>
      <c r="C97" s="26" t="s">
        <v>14</v>
      </c>
      <c r="D97" s="21" t="s">
        <v>251</v>
      </c>
      <c r="E97" s="21" t="s">
        <v>73</v>
      </c>
      <c r="F97" s="21" t="s">
        <v>73</v>
      </c>
      <c r="G97" s="21">
        <v>75</v>
      </c>
      <c r="H97" s="21" t="s">
        <v>17</v>
      </c>
      <c r="I97" s="36" t="s">
        <v>105</v>
      </c>
      <c r="J97" s="21" t="s">
        <v>15</v>
      </c>
      <c r="K97" s="3">
        <f t="shared" si="29"/>
        <v>151125</v>
      </c>
      <c r="L97" s="3">
        <f t="shared" si="27"/>
        <v>136012500</v>
      </c>
      <c r="M97" s="3">
        <v>136012500</v>
      </c>
      <c r="N97" s="34">
        <v>1</v>
      </c>
      <c r="O97" s="67"/>
    </row>
    <row r="98" spans="1:15" s="28" customFormat="1" ht="39" customHeight="1" x14ac:dyDescent="0.25">
      <c r="A98" s="32">
        <v>13</v>
      </c>
      <c r="B98" s="22">
        <f t="shared" si="20"/>
        <v>5695</v>
      </c>
      <c r="C98" s="26" t="s">
        <v>14</v>
      </c>
      <c r="D98" s="21" t="s">
        <v>249</v>
      </c>
      <c r="E98" s="21" t="s">
        <v>74</v>
      </c>
      <c r="F98" s="21" t="s">
        <v>74</v>
      </c>
      <c r="G98" s="21">
        <v>80</v>
      </c>
      <c r="H98" s="21" t="s">
        <v>17</v>
      </c>
      <c r="I98" s="36" t="s">
        <v>105</v>
      </c>
      <c r="J98" s="21" t="s">
        <v>15</v>
      </c>
      <c r="K98" s="3">
        <f t="shared" ref="K98:K101" si="30">((4.5*0%)+4.5)*16250</f>
        <v>73125</v>
      </c>
      <c r="L98" s="3">
        <f t="shared" si="27"/>
        <v>70200000</v>
      </c>
      <c r="M98" s="3">
        <v>70200000</v>
      </c>
      <c r="N98" s="34">
        <v>1</v>
      </c>
      <c r="O98" s="67"/>
    </row>
    <row r="99" spans="1:15" s="28" customFormat="1" ht="39" customHeight="1" x14ac:dyDescent="0.25">
      <c r="A99" s="32">
        <v>13</v>
      </c>
      <c r="B99" s="22">
        <f t="shared" si="20"/>
        <v>5696</v>
      </c>
      <c r="C99" s="26" t="s">
        <v>14</v>
      </c>
      <c r="D99" s="21" t="s">
        <v>249</v>
      </c>
      <c r="E99" s="21" t="s">
        <v>73</v>
      </c>
      <c r="F99" s="21" t="s">
        <v>73</v>
      </c>
      <c r="G99" s="21">
        <v>80</v>
      </c>
      <c r="H99" s="21" t="s">
        <v>17</v>
      </c>
      <c r="I99" s="36" t="s">
        <v>105</v>
      </c>
      <c r="J99" s="21" t="s">
        <v>15</v>
      </c>
      <c r="K99" s="3">
        <f t="shared" si="30"/>
        <v>73125</v>
      </c>
      <c r="L99" s="3">
        <f t="shared" si="27"/>
        <v>70200000</v>
      </c>
      <c r="M99" s="3">
        <v>70200000</v>
      </c>
      <c r="N99" s="34">
        <v>1</v>
      </c>
      <c r="O99" s="67"/>
    </row>
    <row r="100" spans="1:15" s="28" customFormat="1" ht="39" customHeight="1" x14ac:dyDescent="0.25">
      <c r="A100" s="32">
        <v>13</v>
      </c>
      <c r="B100" s="22">
        <f t="shared" si="20"/>
        <v>5697</v>
      </c>
      <c r="C100" s="26" t="s">
        <v>14</v>
      </c>
      <c r="D100" s="21" t="s">
        <v>249</v>
      </c>
      <c r="E100" s="21" t="s">
        <v>76</v>
      </c>
      <c r="F100" s="21" t="s">
        <v>76</v>
      </c>
      <c r="G100" s="21">
        <v>80</v>
      </c>
      <c r="H100" s="21" t="s">
        <v>17</v>
      </c>
      <c r="I100" s="36" t="s">
        <v>105</v>
      </c>
      <c r="J100" s="21" t="s">
        <v>15</v>
      </c>
      <c r="K100" s="3">
        <f t="shared" si="30"/>
        <v>73125</v>
      </c>
      <c r="L100" s="3">
        <f t="shared" si="27"/>
        <v>70200000</v>
      </c>
      <c r="M100" s="3">
        <v>70200000</v>
      </c>
      <c r="N100" s="34">
        <v>1</v>
      </c>
      <c r="O100" s="67"/>
    </row>
    <row r="101" spans="1:15" s="28" customFormat="1" ht="39" customHeight="1" x14ac:dyDescent="0.25">
      <c r="A101" s="32">
        <v>13</v>
      </c>
      <c r="B101" s="22">
        <f t="shared" si="20"/>
        <v>5698</v>
      </c>
      <c r="C101" s="26" t="s">
        <v>14</v>
      </c>
      <c r="D101" s="21" t="s">
        <v>249</v>
      </c>
      <c r="E101" s="21" t="s">
        <v>77</v>
      </c>
      <c r="F101" s="21" t="s">
        <v>77</v>
      </c>
      <c r="G101" s="21">
        <v>80</v>
      </c>
      <c r="H101" s="21" t="s">
        <v>17</v>
      </c>
      <c r="I101" s="36" t="s">
        <v>105</v>
      </c>
      <c r="J101" s="21" t="s">
        <v>15</v>
      </c>
      <c r="K101" s="3">
        <f t="shared" si="30"/>
        <v>73125</v>
      </c>
      <c r="L101" s="3">
        <f t="shared" si="27"/>
        <v>70200000</v>
      </c>
      <c r="M101" s="3">
        <v>70200000</v>
      </c>
      <c r="N101" s="34">
        <v>1</v>
      </c>
      <c r="O101" s="67"/>
    </row>
    <row r="102" spans="1:15" s="28" customFormat="1" ht="39" customHeight="1" x14ac:dyDescent="0.25">
      <c r="A102" s="32">
        <v>13</v>
      </c>
      <c r="B102" s="22">
        <f t="shared" si="20"/>
        <v>5699</v>
      </c>
      <c r="C102" s="26" t="s">
        <v>14</v>
      </c>
      <c r="D102" s="21" t="s">
        <v>251</v>
      </c>
      <c r="E102" s="21" t="s">
        <v>90</v>
      </c>
      <c r="F102" s="21" t="s">
        <v>90</v>
      </c>
      <c r="G102" s="21">
        <v>75</v>
      </c>
      <c r="H102" s="21" t="s">
        <v>17</v>
      </c>
      <c r="I102" s="36" t="s">
        <v>105</v>
      </c>
      <c r="J102" s="21" t="s">
        <v>15</v>
      </c>
      <c r="K102" s="3">
        <f t="shared" ref="K102:K103" si="31">((9.3*0%)+9.3)*16250</f>
        <v>151125</v>
      </c>
      <c r="L102" s="3">
        <f t="shared" si="27"/>
        <v>136012500</v>
      </c>
      <c r="M102" s="3">
        <v>136012500</v>
      </c>
      <c r="N102" s="34">
        <v>1</v>
      </c>
      <c r="O102" s="67"/>
    </row>
    <row r="103" spans="1:15" s="28" customFormat="1" ht="39" customHeight="1" x14ac:dyDescent="0.25">
      <c r="A103" s="32">
        <v>13</v>
      </c>
      <c r="B103" s="22">
        <f t="shared" si="20"/>
        <v>5700</v>
      </c>
      <c r="C103" s="26" t="s">
        <v>14</v>
      </c>
      <c r="D103" s="21" t="s">
        <v>251</v>
      </c>
      <c r="E103" s="21" t="s">
        <v>90</v>
      </c>
      <c r="F103" s="27" t="s">
        <v>177</v>
      </c>
      <c r="G103" s="21">
        <v>75</v>
      </c>
      <c r="H103" s="21" t="s">
        <v>17</v>
      </c>
      <c r="I103" s="36" t="s">
        <v>105</v>
      </c>
      <c r="J103" s="21" t="s">
        <v>15</v>
      </c>
      <c r="K103" s="3">
        <f t="shared" si="31"/>
        <v>151125</v>
      </c>
      <c r="L103" s="3">
        <f t="shared" si="27"/>
        <v>136012500</v>
      </c>
      <c r="M103" s="3">
        <v>136012500</v>
      </c>
      <c r="N103" s="34">
        <v>1</v>
      </c>
      <c r="O103" s="67"/>
    </row>
    <row r="104" spans="1:15" s="28" customFormat="1" ht="39" customHeight="1" x14ac:dyDescent="0.25">
      <c r="A104" s="32">
        <v>13</v>
      </c>
      <c r="B104" s="22">
        <f t="shared" si="20"/>
        <v>5701</v>
      </c>
      <c r="C104" s="26" t="s">
        <v>14</v>
      </c>
      <c r="D104" s="21" t="s">
        <v>249</v>
      </c>
      <c r="E104" s="21" t="s">
        <v>91</v>
      </c>
      <c r="F104" s="27" t="s">
        <v>177</v>
      </c>
      <c r="G104" s="21">
        <v>80</v>
      </c>
      <c r="H104" s="21" t="s">
        <v>17</v>
      </c>
      <c r="I104" s="36" t="s">
        <v>105</v>
      </c>
      <c r="J104" s="21" t="s">
        <v>15</v>
      </c>
      <c r="K104" s="3">
        <f>((4.5*0%)+4.5)*16250</f>
        <v>73125</v>
      </c>
      <c r="L104" s="3">
        <f t="shared" si="27"/>
        <v>70200000</v>
      </c>
      <c r="M104" s="3">
        <v>70200000</v>
      </c>
      <c r="N104" s="34">
        <v>1</v>
      </c>
      <c r="O104" s="67"/>
    </row>
    <row r="105" spans="1:15" s="28" customFormat="1" ht="39" customHeight="1" x14ac:dyDescent="0.25">
      <c r="A105" s="32">
        <v>13</v>
      </c>
      <c r="B105" s="22">
        <f t="shared" si="20"/>
        <v>5702</v>
      </c>
      <c r="C105" s="26" t="s">
        <v>14</v>
      </c>
      <c r="D105" s="21" t="s">
        <v>250</v>
      </c>
      <c r="E105" s="21" t="s">
        <v>84</v>
      </c>
      <c r="F105" s="25" t="s">
        <v>223</v>
      </c>
      <c r="G105" s="24">
        <v>150</v>
      </c>
      <c r="H105" s="21" t="s">
        <v>17</v>
      </c>
      <c r="I105" s="36" t="s">
        <v>105</v>
      </c>
      <c r="J105" s="21" t="s">
        <v>15</v>
      </c>
      <c r="K105" s="3">
        <f t="shared" ref="K105:K108" si="32">((3.2*0%)+3.2)*16250</f>
        <v>52000</v>
      </c>
      <c r="L105" s="3">
        <f t="shared" si="27"/>
        <v>93600000</v>
      </c>
      <c r="M105" s="3">
        <v>93600000</v>
      </c>
      <c r="N105" s="34">
        <v>1</v>
      </c>
      <c r="O105" s="67"/>
    </row>
    <row r="106" spans="1:15" s="28" customFormat="1" ht="39" customHeight="1" x14ac:dyDescent="0.25">
      <c r="A106" s="32">
        <v>13</v>
      </c>
      <c r="B106" s="22">
        <f t="shared" si="20"/>
        <v>5703</v>
      </c>
      <c r="C106" s="26" t="s">
        <v>14</v>
      </c>
      <c r="D106" s="21" t="s">
        <v>250</v>
      </c>
      <c r="E106" s="21" t="s">
        <v>84</v>
      </c>
      <c r="F106" s="25" t="s">
        <v>223</v>
      </c>
      <c r="G106" s="21">
        <v>324</v>
      </c>
      <c r="H106" s="21" t="s">
        <v>17</v>
      </c>
      <c r="I106" s="36" t="s">
        <v>105</v>
      </c>
      <c r="J106" s="21" t="s">
        <v>15</v>
      </c>
      <c r="K106" s="3">
        <f t="shared" si="32"/>
        <v>52000</v>
      </c>
      <c r="L106" s="3">
        <f t="shared" si="27"/>
        <v>202176000</v>
      </c>
      <c r="M106" s="3">
        <v>202176000</v>
      </c>
      <c r="N106" s="34">
        <v>1</v>
      </c>
      <c r="O106" s="67"/>
    </row>
    <row r="107" spans="1:15" s="28" customFormat="1" ht="39" customHeight="1" x14ac:dyDescent="0.25">
      <c r="A107" s="32">
        <v>13</v>
      </c>
      <c r="B107" s="22">
        <f t="shared" si="20"/>
        <v>5704</v>
      </c>
      <c r="C107" s="26" t="s">
        <v>14</v>
      </c>
      <c r="D107" s="21" t="s">
        <v>250</v>
      </c>
      <c r="E107" s="21" t="s">
        <v>86</v>
      </c>
      <c r="F107" s="25" t="s">
        <v>224</v>
      </c>
      <c r="G107" s="21">
        <v>257</v>
      </c>
      <c r="H107" s="21" t="s">
        <v>17</v>
      </c>
      <c r="I107" s="36" t="s">
        <v>105</v>
      </c>
      <c r="J107" s="21" t="s">
        <v>15</v>
      </c>
      <c r="K107" s="3">
        <f t="shared" si="32"/>
        <v>52000</v>
      </c>
      <c r="L107" s="3">
        <f t="shared" si="27"/>
        <v>160368000</v>
      </c>
      <c r="M107" s="3">
        <v>160368000</v>
      </c>
      <c r="N107" s="34">
        <v>1</v>
      </c>
      <c r="O107" s="67"/>
    </row>
    <row r="108" spans="1:15" s="28" customFormat="1" ht="39" customHeight="1" x14ac:dyDescent="0.25">
      <c r="A108" s="32">
        <v>13</v>
      </c>
      <c r="B108" s="22">
        <f t="shared" si="20"/>
        <v>5705</v>
      </c>
      <c r="C108" s="26" t="s">
        <v>14</v>
      </c>
      <c r="D108" s="21" t="s">
        <v>250</v>
      </c>
      <c r="E108" s="21" t="s">
        <v>83</v>
      </c>
      <c r="F108" s="25" t="s">
        <v>224</v>
      </c>
      <c r="G108" s="21">
        <v>257</v>
      </c>
      <c r="H108" s="21" t="s">
        <v>17</v>
      </c>
      <c r="I108" s="36" t="s">
        <v>105</v>
      </c>
      <c r="J108" s="21" t="s">
        <v>15</v>
      </c>
      <c r="K108" s="3">
        <f t="shared" si="32"/>
        <v>52000</v>
      </c>
      <c r="L108" s="3">
        <f t="shared" si="27"/>
        <v>160368000</v>
      </c>
      <c r="M108" s="3">
        <v>160368000</v>
      </c>
      <c r="N108" s="34">
        <v>1</v>
      </c>
      <c r="O108" s="67"/>
    </row>
    <row r="109" spans="1:15" s="28" customFormat="1" ht="39" customHeight="1" x14ac:dyDescent="0.25">
      <c r="A109" s="32">
        <v>13</v>
      </c>
      <c r="B109" s="22">
        <f t="shared" si="20"/>
        <v>5706</v>
      </c>
      <c r="C109" s="26" t="s">
        <v>14</v>
      </c>
      <c r="D109" s="21" t="s">
        <v>260</v>
      </c>
      <c r="E109" s="21" t="s">
        <v>70</v>
      </c>
      <c r="F109" s="27" t="s">
        <v>188</v>
      </c>
      <c r="G109" s="21">
        <v>65</v>
      </c>
      <c r="H109" s="21" t="s">
        <v>17</v>
      </c>
      <c r="I109" s="36" t="s">
        <v>192</v>
      </c>
      <c r="J109" s="21" t="s">
        <v>15</v>
      </c>
      <c r="K109" s="3">
        <f t="shared" ref="K109" si="33">((9.3*0%)+9.3)*16250</f>
        <v>151125</v>
      </c>
      <c r="L109" s="3">
        <f t="shared" si="27"/>
        <v>117877500</v>
      </c>
      <c r="M109" s="3">
        <v>117877500</v>
      </c>
      <c r="N109" s="34">
        <v>1</v>
      </c>
      <c r="O109" s="67" t="s">
        <v>243</v>
      </c>
    </row>
    <row r="110" spans="1:15" s="28" customFormat="1" ht="39" customHeight="1" x14ac:dyDescent="0.25">
      <c r="A110" s="32">
        <v>13</v>
      </c>
      <c r="B110" s="22">
        <f t="shared" si="20"/>
        <v>5707</v>
      </c>
      <c r="C110" s="26" t="s">
        <v>14</v>
      </c>
      <c r="D110" s="21" t="s">
        <v>246</v>
      </c>
      <c r="E110" s="21" t="s">
        <v>93</v>
      </c>
      <c r="F110" s="27" t="s">
        <v>178</v>
      </c>
      <c r="G110" s="21">
        <v>70</v>
      </c>
      <c r="H110" s="21" t="s">
        <v>17</v>
      </c>
      <c r="I110" s="36" t="s">
        <v>105</v>
      </c>
      <c r="J110" s="21" t="s">
        <v>15</v>
      </c>
      <c r="K110" s="3">
        <f>((9.3*0%)+9.3)*16250</f>
        <v>151125</v>
      </c>
      <c r="L110" s="3">
        <f t="shared" si="27"/>
        <v>126945000</v>
      </c>
      <c r="M110" s="3">
        <v>126945000</v>
      </c>
      <c r="N110" s="34">
        <v>1</v>
      </c>
      <c r="O110" s="67"/>
    </row>
    <row r="111" spans="1:15" s="28" customFormat="1" ht="39" customHeight="1" x14ac:dyDescent="0.25">
      <c r="A111" s="32">
        <v>13</v>
      </c>
      <c r="B111" s="22">
        <f t="shared" si="20"/>
        <v>5708</v>
      </c>
      <c r="C111" s="26" t="s">
        <v>14</v>
      </c>
      <c r="D111" s="21" t="s">
        <v>247</v>
      </c>
      <c r="E111" s="21" t="s">
        <v>79</v>
      </c>
      <c r="F111" s="39" t="s">
        <v>180</v>
      </c>
      <c r="G111" s="21">
        <v>65</v>
      </c>
      <c r="H111" s="21" t="s">
        <v>17</v>
      </c>
      <c r="I111" s="36" t="s">
        <v>105</v>
      </c>
      <c r="J111" s="21" t="s">
        <v>15</v>
      </c>
      <c r="K111" s="3">
        <f t="shared" ref="K111:K112" si="34">((15*0%)+15)*16250</f>
        <v>243750</v>
      </c>
      <c r="L111" s="3">
        <f t="shared" si="27"/>
        <v>190125000</v>
      </c>
      <c r="M111" s="3">
        <v>190125000</v>
      </c>
      <c r="N111" s="34">
        <v>1</v>
      </c>
      <c r="O111" s="67"/>
    </row>
    <row r="112" spans="1:15" s="28" customFormat="1" ht="39" customHeight="1" x14ac:dyDescent="0.25">
      <c r="A112" s="32">
        <v>13</v>
      </c>
      <c r="B112" s="22">
        <f t="shared" si="20"/>
        <v>5709</v>
      </c>
      <c r="C112" s="26" t="s">
        <v>14</v>
      </c>
      <c r="D112" s="21" t="s">
        <v>247</v>
      </c>
      <c r="E112" s="21" t="s">
        <v>84</v>
      </c>
      <c r="F112" s="39" t="s">
        <v>181</v>
      </c>
      <c r="G112" s="21">
        <v>65</v>
      </c>
      <c r="H112" s="21" t="s">
        <v>17</v>
      </c>
      <c r="I112" s="36" t="s">
        <v>105</v>
      </c>
      <c r="J112" s="21" t="s">
        <v>15</v>
      </c>
      <c r="K112" s="3">
        <f t="shared" si="34"/>
        <v>243750</v>
      </c>
      <c r="L112" s="3">
        <f t="shared" si="27"/>
        <v>190125000</v>
      </c>
      <c r="M112" s="3">
        <v>190125000</v>
      </c>
      <c r="N112" s="34">
        <v>1</v>
      </c>
      <c r="O112" s="67"/>
    </row>
    <row r="113" spans="1:15" s="28" customFormat="1" ht="39" customHeight="1" x14ac:dyDescent="0.25">
      <c r="A113" s="32">
        <v>13</v>
      </c>
      <c r="B113" s="22">
        <f t="shared" si="20"/>
        <v>5710</v>
      </c>
      <c r="C113" s="26" t="s">
        <v>14</v>
      </c>
      <c r="D113" s="21" t="s">
        <v>248</v>
      </c>
      <c r="E113" s="21" t="s">
        <v>69</v>
      </c>
      <c r="F113" s="39" t="s">
        <v>185</v>
      </c>
      <c r="G113" s="21">
        <v>55</v>
      </c>
      <c r="H113" s="21" t="s">
        <v>17</v>
      </c>
      <c r="I113" s="36" t="s">
        <v>105</v>
      </c>
      <c r="J113" s="21" t="s">
        <v>15</v>
      </c>
      <c r="K113" s="3">
        <f>((9.3*0%)+9.3)*16250</f>
        <v>151125</v>
      </c>
      <c r="L113" s="3">
        <f t="shared" si="27"/>
        <v>99742500</v>
      </c>
      <c r="M113" s="3">
        <v>99742500</v>
      </c>
      <c r="N113" s="34">
        <v>1</v>
      </c>
      <c r="O113" s="67"/>
    </row>
    <row r="114" spans="1:15" s="28" customFormat="1" ht="39" customHeight="1" x14ac:dyDescent="0.25">
      <c r="A114" s="32">
        <v>13</v>
      </c>
      <c r="B114" s="22">
        <f t="shared" si="20"/>
        <v>5711</v>
      </c>
      <c r="C114" s="26" t="s">
        <v>14</v>
      </c>
      <c r="D114" s="21" t="s">
        <v>247</v>
      </c>
      <c r="E114" s="21" t="s">
        <v>86</v>
      </c>
      <c r="F114" s="40" t="s">
        <v>182</v>
      </c>
      <c r="G114" s="21">
        <v>70</v>
      </c>
      <c r="H114" s="21" t="s">
        <v>17</v>
      </c>
      <c r="I114" s="36" t="s">
        <v>105</v>
      </c>
      <c r="J114" s="21" t="s">
        <v>15</v>
      </c>
      <c r="K114" s="3">
        <f>((15*0%)+15)*16250</f>
        <v>243750</v>
      </c>
      <c r="L114" s="3">
        <f t="shared" si="27"/>
        <v>204750000</v>
      </c>
      <c r="M114" s="3">
        <v>204750000</v>
      </c>
      <c r="N114" s="34">
        <v>1</v>
      </c>
      <c r="O114" s="67"/>
    </row>
    <row r="115" spans="1:15" s="28" customFormat="1" ht="39" customHeight="1" x14ac:dyDescent="0.25">
      <c r="A115" s="32">
        <v>13</v>
      </c>
      <c r="B115" s="22">
        <f t="shared" si="20"/>
        <v>5712</v>
      </c>
      <c r="C115" s="26" t="s">
        <v>14</v>
      </c>
      <c r="D115" s="21" t="s">
        <v>258</v>
      </c>
      <c r="E115" s="31" t="s">
        <v>95</v>
      </c>
      <c r="F115" s="31" t="s">
        <v>95</v>
      </c>
      <c r="G115" s="31">
        <v>40</v>
      </c>
      <c r="H115" s="21" t="s">
        <v>17</v>
      </c>
      <c r="I115" s="36" t="s">
        <v>192</v>
      </c>
      <c r="J115" s="21" t="s">
        <v>15</v>
      </c>
      <c r="K115" s="3">
        <f t="shared" ref="K115:K126" si="35">((9.3*0%)+9.3)*16250</f>
        <v>151125</v>
      </c>
      <c r="L115" s="3">
        <f t="shared" si="27"/>
        <v>72540000</v>
      </c>
      <c r="M115" s="3">
        <v>72540000</v>
      </c>
      <c r="N115" s="34">
        <v>1</v>
      </c>
      <c r="O115" s="67" t="s">
        <v>243</v>
      </c>
    </row>
    <row r="116" spans="1:15" s="28" customFormat="1" ht="39" customHeight="1" x14ac:dyDescent="0.25">
      <c r="A116" s="32">
        <v>13</v>
      </c>
      <c r="B116" s="22">
        <f t="shared" si="20"/>
        <v>5713</v>
      </c>
      <c r="C116" s="26" t="s">
        <v>14</v>
      </c>
      <c r="D116" s="21" t="s">
        <v>260</v>
      </c>
      <c r="E116" s="21" t="s">
        <v>92</v>
      </c>
      <c r="F116" s="21" t="s">
        <v>92</v>
      </c>
      <c r="G116" s="21">
        <v>60</v>
      </c>
      <c r="H116" s="21" t="s">
        <v>17</v>
      </c>
      <c r="I116" s="36" t="s">
        <v>192</v>
      </c>
      <c r="J116" s="21" t="s">
        <v>15</v>
      </c>
      <c r="K116" s="3">
        <f t="shared" si="35"/>
        <v>151125</v>
      </c>
      <c r="L116" s="3">
        <f t="shared" si="27"/>
        <v>108810000</v>
      </c>
      <c r="M116" s="3">
        <v>108810000</v>
      </c>
      <c r="N116" s="34">
        <v>1</v>
      </c>
      <c r="O116" s="67" t="s">
        <v>243</v>
      </c>
    </row>
    <row r="117" spans="1:15" s="28" customFormat="1" ht="39" customHeight="1" x14ac:dyDescent="0.25">
      <c r="A117" s="32">
        <v>13</v>
      </c>
      <c r="B117" s="22">
        <f t="shared" si="20"/>
        <v>5714</v>
      </c>
      <c r="C117" s="26" t="s">
        <v>14</v>
      </c>
      <c r="D117" s="21" t="s">
        <v>248</v>
      </c>
      <c r="E117" s="21" t="s">
        <v>81</v>
      </c>
      <c r="F117" s="39" t="s">
        <v>186</v>
      </c>
      <c r="G117" s="21">
        <v>50</v>
      </c>
      <c r="H117" s="21" t="s">
        <v>17</v>
      </c>
      <c r="I117" s="36" t="s">
        <v>192</v>
      </c>
      <c r="J117" s="21" t="s">
        <v>15</v>
      </c>
      <c r="K117" s="3">
        <f t="shared" si="35"/>
        <v>151125</v>
      </c>
      <c r="L117" s="3">
        <f t="shared" si="27"/>
        <v>90675000</v>
      </c>
      <c r="M117" s="3">
        <v>90675000</v>
      </c>
      <c r="N117" s="34">
        <v>1</v>
      </c>
      <c r="O117" s="67"/>
    </row>
    <row r="118" spans="1:15" s="28" customFormat="1" ht="39" customHeight="1" x14ac:dyDescent="0.25">
      <c r="A118" s="32">
        <v>13</v>
      </c>
      <c r="B118" s="22">
        <f t="shared" si="20"/>
        <v>5715</v>
      </c>
      <c r="C118" s="26" t="s">
        <v>14</v>
      </c>
      <c r="D118" s="21" t="s">
        <v>260</v>
      </c>
      <c r="E118" s="21" t="s">
        <v>70</v>
      </c>
      <c r="F118" s="27" t="s">
        <v>189</v>
      </c>
      <c r="G118" s="21">
        <v>50</v>
      </c>
      <c r="H118" s="21" t="s">
        <v>17</v>
      </c>
      <c r="I118" s="36" t="s">
        <v>192</v>
      </c>
      <c r="J118" s="21" t="s">
        <v>15</v>
      </c>
      <c r="K118" s="3">
        <f t="shared" si="35"/>
        <v>151125</v>
      </c>
      <c r="L118" s="3">
        <f t="shared" si="27"/>
        <v>90675000</v>
      </c>
      <c r="M118" s="3">
        <v>90675000</v>
      </c>
      <c r="N118" s="34">
        <v>1</v>
      </c>
      <c r="O118" s="67" t="s">
        <v>243</v>
      </c>
    </row>
    <row r="119" spans="1:15" s="28" customFormat="1" ht="39" customHeight="1" x14ac:dyDescent="0.25">
      <c r="A119" s="32">
        <v>13</v>
      </c>
      <c r="B119" s="22">
        <f t="shared" si="20"/>
        <v>5716</v>
      </c>
      <c r="C119" s="26" t="s">
        <v>14</v>
      </c>
      <c r="D119" s="21" t="s">
        <v>256</v>
      </c>
      <c r="E119" s="21" t="s">
        <v>87</v>
      </c>
      <c r="F119" s="21" t="s">
        <v>87</v>
      </c>
      <c r="G119" s="21">
        <v>40</v>
      </c>
      <c r="H119" s="21" t="s">
        <v>17</v>
      </c>
      <c r="I119" s="36" t="s">
        <v>192</v>
      </c>
      <c r="J119" s="21" t="s">
        <v>15</v>
      </c>
      <c r="K119" s="3">
        <f t="shared" si="35"/>
        <v>151125</v>
      </c>
      <c r="L119" s="3">
        <f t="shared" ref="L119:L134" si="36">K119*G119*12</f>
        <v>72540000</v>
      </c>
      <c r="M119" s="3">
        <v>72540000</v>
      </c>
      <c r="N119" s="34">
        <v>1</v>
      </c>
      <c r="O119" s="67" t="s">
        <v>243</v>
      </c>
    </row>
    <row r="120" spans="1:15" s="28" customFormat="1" ht="39" customHeight="1" x14ac:dyDescent="0.25">
      <c r="A120" s="32">
        <v>13</v>
      </c>
      <c r="B120" s="22">
        <f t="shared" si="20"/>
        <v>5717</v>
      </c>
      <c r="C120" s="26" t="s">
        <v>14</v>
      </c>
      <c r="D120" s="21" t="s">
        <v>256</v>
      </c>
      <c r="E120" s="21" t="s">
        <v>95</v>
      </c>
      <c r="F120" s="21" t="s">
        <v>95</v>
      </c>
      <c r="G120" s="21">
        <v>40</v>
      </c>
      <c r="H120" s="21" t="s">
        <v>17</v>
      </c>
      <c r="I120" s="36" t="s">
        <v>192</v>
      </c>
      <c r="J120" s="21" t="s">
        <v>15</v>
      </c>
      <c r="K120" s="3">
        <f t="shared" si="35"/>
        <v>151125</v>
      </c>
      <c r="L120" s="3">
        <f t="shared" si="36"/>
        <v>72540000</v>
      </c>
      <c r="M120" s="3">
        <v>72540000</v>
      </c>
      <c r="N120" s="34">
        <v>1</v>
      </c>
      <c r="O120" s="67" t="s">
        <v>243</v>
      </c>
    </row>
    <row r="121" spans="1:15" s="28" customFormat="1" ht="39" customHeight="1" x14ac:dyDescent="0.25">
      <c r="A121" s="32">
        <v>13</v>
      </c>
      <c r="B121" s="22">
        <f t="shared" si="20"/>
        <v>5718</v>
      </c>
      <c r="C121" s="26" t="s">
        <v>14</v>
      </c>
      <c r="D121" s="21" t="s">
        <v>256</v>
      </c>
      <c r="E121" s="21" t="s">
        <v>75</v>
      </c>
      <c r="F121" s="21" t="s">
        <v>75</v>
      </c>
      <c r="G121" s="21">
        <v>50</v>
      </c>
      <c r="H121" s="21" t="s">
        <v>17</v>
      </c>
      <c r="I121" s="36" t="s">
        <v>192</v>
      </c>
      <c r="J121" s="21" t="s">
        <v>15</v>
      </c>
      <c r="K121" s="3">
        <f t="shared" si="35"/>
        <v>151125</v>
      </c>
      <c r="L121" s="3">
        <f t="shared" si="36"/>
        <v>90675000</v>
      </c>
      <c r="M121" s="3">
        <v>90675000</v>
      </c>
      <c r="N121" s="34">
        <v>1</v>
      </c>
      <c r="O121" s="67" t="s">
        <v>243</v>
      </c>
    </row>
    <row r="122" spans="1:15" s="28" customFormat="1" ht="39" customHeight="1" x14ac:dyDescent="0.25">
      <c r="A122" s="32">
        <v>13</v>
      </c>
      <c r="B122" s="22">
        <f t="shared" si="20"/>
        <v>5719</v>
      </c>
      <c r="C122" s="26" t="s">
        <v>14</v>
      </c>
      <c r="D122" s="21" t="s">
        <v>258</v>
      </c>
      <c r="E122" s="21" t="s">
        <v>85</v>
      </c>
      <c r="F122" s="21" t="s">
        <v>85</v>
      </c>
      <c r="G122" s="21">
        <v>50</v>
      </c>
      <c r="H122" s="21" t="s">
        <v>17</v>
      </c>
      <c r="I122" s="36" t="s">
        <v>192</v>
      </c>
      <c r="J122" s="21" t="s">
        <v>15</v>
      </c>
      <c r="K122" s="3">
        <f t="shared" si="35"/>
        <v>151125</v>
      </c>
      <c r="L122" s="3">
        <f t="shared" si="36"/>
        <v>90675000</v>
      </c>
      <c r="M122" s="3">
        <v>90675000</v>
      </c>
      <c r="N122" s="34">
        <v>1</v>
      </c>
      <c r="O122" s="67" t="s">
        <v>243</v>
      </c>
    </row>
    <row r="123" spans="1:15" s="28" customFormat="1" ht="39" customHeight="1" x14ac:dyDescent="0.25">
      <c r="A123" s="32">
        <v>13</v>
      </c>
      <c r="B123" s="22">
        <f t="shared" si="20"/>
        <v>5720</v>
      </c>
      <c r="C123" s="26" t="s">
        <v>14</v>
      </c>
      <c r="D123" s="21" t="s">
        <v>256</v>
      </c>
      <c r="E123" s="21" t="s">
        <v>85</v>
      </c>
      <c r="F123" s="21" t="s">
        <v>85</v>
      </c>
      <c r="G123" s="21">
        <v>50</v>
      </c>
      <c r="H123" s="21" t="s">
        <v>17</v>
      </c>
      <c r="I123" s="36" t="s">
        <v>192</v>
      </c>
      <c r="J123" s="21" t="s">
        <v>15</v>
      </c>
      <c r="K123" s="3">
        <f t="shared" si="35"/>
        <v>151125</v>
      </c>
      <c r="L123" s="3">
        <f t="shared" si="36"/>
        <v>90675000</v>
      </c>
      <c r="M123" s="3">
        <v>90675000</v>
      </c>
      <c r="N123" s="34">
        <v>1</v>
      </c>
      <c r="O123" s="67" t="s">
        <v>243</v>
      </c>
    </row>
    <row r="124" spans="1:15" s="28" customFormat="1" ht="39" customHeight="1" x14ac:dyDescent="0.25">
      <c r="A124" s="32">
        <v>13</v>
      </c>
      <c r="B124" s="22">
        <f t="shared" si="20"/>
        <v>5721</v>
      </c>
      <c r="C124" s="26" t="s">
        <v>14</v>
      </c>
      <c r="D124" s="21" t="s">
        <v>258</v>
      </c>
      <c r="E124" s="21" t="s">
        <v>70</v>
      </c>
      <c r="F124" s="21" t="s">
        <v>70</v>
      </c>
      <c r="G124" s="21">
        <v>55</v>
      </c>
      <c r="H124" s="21" t="s">
        <v>17</v>
      </c>
      <c r="I124" s="36" t="s">
        <v>192</v>
      </c>
      <c r="J124" s="21" t="s">
        <v>15</v>
      </c>
      <c r="K124" s="3">
        <f t="shared" si="35"/>
        <v>151125</v>
      </c>
      <c r="L124" s="3">
        <f t="shared" si="36"/>
        <v>99742500</v>
      </c>
      <c r="M124" s="3">
        <v>99742500</v>
      </c>
      <c r="N124" s="34">
        <v>1</v>
      </c>
      <c r="O124" s="67" t="s">
        <v>243</v>
      </c>
    </row>
    <row r="125" spans="1:15" s="28" customFormat="1" ht="39" customHeight="1" x14ac:dyDescent="0.25">
      <c r="A125" s="32">
        <v>13</v>
      </c>
      <c r="B125" s="22">
        <f t="shared" si="20"/>
        <v>5722</v>
      </c>
      <c r="C125" s="26" t="s">
        <v>14</v>
      </c>
      <c r="D125" s="21" t="s">
        <v>246</v>
      </c>
      <c r="E125" s="21" t="s">
        <v>75</v>
      </c>
      <c r="F125" s="39" t="s">
        <v>179</v>
      </c>
      <c r="G125" s="21">
        <v>50</v>
      </c>
      <c r="H125" s="21" t="s">
        <v>17</v>
      </c>
      <c r="I125" s="36" t="s">
        <v>105</v>
      </c>
      <c r="J125" s="21" t="s">
        <v>15</v>
      </c>
      <c r="K125" s="3">
        <f>((9.3*0%)+9.3)*16250</f>
        <v>151125</v>
      </c>
      <c r="L125" s="3">
        <f t="shared" si="36"/>
        <v>90675000</v>
      </c>
      <c r="M125" s="3">
        <v>90675000</v>
      </c>
      <c r="N125" s="34">
        <v>1</v>
      </c>
      <c r="O125" s="67"/>
    </row>
    <row r="126" spans="1:15" s="28" customFormat="1" ht="39" customHeight="1" x14ac:dyDescent="0.25">
      <c r="A126" s="32">
        <v>13</v>
      </c>
      <c r="B126" s="22">
        <f t="shared" si="20"/>
        <v>5723</v>
      </c>
      <c r="C126" s="26" t="s">
        <v>14</v>
      </c>
      <c r="D126" s="21" t="s">
        <v>248</v>
      </c>
      <c r="E126" s="21" t="s">
        <v>97</v>
      </c>
      <c r="F126" s="27" t="s">
        <v>187</v>
      </c>
      <c r="G126" s="21">
        <v>50</v>
      </c>
      <c r="H126" s="21" t="s">
        <v>17</v>
      </c>
      <c r="I126" s="36" t="s">
        <v>192</v>
      </c>
      <c r="J126" s="21" t="s">
        <v>15</v>
      </c>
      <c r="K126" s="3">
        <f t="shared" si="35"/>
        <v>151125</v>
      </c>
      <c r="L126" s="3">
        <f t="shared" si="36"/>
        <v>90675000</v>
      </c>
      <c r="M126" s="3">
        <v>90675000</v>
      </c>
      <c r="N126" s="34">
        <v>1</v>
      </c>
      <c r="O126" s="67"/>
    </row>
    <row r="127" spans="1:15" s="28" customFormat="1" ht="39" customHeight="1" x14ac:dyDescent="0.25">
      <c r="A127" s="32">
        <v>13</v>
      </c>
      <c r="B127" s="22">
        <f t="shared" si="20"/>
        <v>5724</v>
      </c>
      <c r="C127" s="26" t="s">
        <v>14</v>
      </c>
      <c r="D127" s="21" t="s">
        <v>249</v>
      </c>
      <c r="E127" s="21" t="s">
        <v>88</v>
      </c>
      <c r="F127" s="27" t="s">
        <v>190</v>
      </c>
      <c r="G127" s="21">
        <v>100</v>
      </c>
      <c r="H127" s="21" t="s">
        <v>17</v>
      </c>
      <c r="I127" s="36" t="s">
        <v>105</v>
      </c>
      <c r="J127" s="21" t="s">
        <v>15</v>
      </c>
      <c r="K127" s="3">
        <f>((4.5*0%)+4.5)*16250</f>
        <v>73125</v>
      </c>
      <c r="L127" s="3">
        <f t="shared" si="36"/>
        <v>87750000</v>
      </c>
      <c r="M127" s="3">
        <v>87750000</v>
      </c>
      <c r="N127" s="34">
        <v>1</v>
      </c>
      <c r="O127" s="67"/>
    </row>
    <row r="128" spans="1:15" s="28" customFormat="1" ht="39" customHeight="1" x14ac:dyDescent="0.25">
      <c r="A128" s="32">
        <v>14</v>
      </c>
      <c r="B128" s="22">
        <f t="shared" si="20"/>
        <v>5725</v>
      </c>
      <c r="C128" s="26" t="s">
        <v>14</v>
      </c>
      <c r="D128" s="21" t="s">
        <v>249</v>
      </c>
      <c r="E128" s="21" t="s">
        <v>98</v>
      </c>
      <c r="F128" s="21" t="s">
        <v>264</v>
      </c>
      <c r="G128" s="21">
        <v>75</v>
      </c>
      <c r="H128" s="21" t="s">
        <v>17</v>
      </c>
      <c r="I128" s="36" t="s">
        <v>105</v>
      </c>
      <c r="J128" s="21" t="s">
        <v>15</v>
      </c>
      <c r="K128" s="3">
        <f t="shared" ref="K128:K129" si="37">((4.5*14%)+4.5)*16250</f>
        <v>83362.5</v>
      </c>
      <c r="L128" s="3">
        <v>75026700</v>
      </c>
      <c r="M128" s="3">
        <v>75026700</v>
      </c>
      <c r="N128" s="34">
        <v>1</v>
      </c>
      <c r="O128" s="67"/>
    </row>
    <row r="129" spans="1:24" s="28" customFormat="1" ht="39" customHeight="1" x14ac:dyDescent="0.25">
      <c r="A129" s="32">
        <v>14</v>
      </c>
      <c r="B129" s="22">
        <f t="shared" si="20"/>
        <v>5726</v>
      </c>
      <c r="C129" s="26" t="s">
        <v>14</v>
      </c>
      <c r="D129" s="21" t="s">
        <v>249</v>
      </c>
      <c r="E129" s="21" t="s">
        <v>99</v>
      </c>
      <c r="F129" s="21" t="s">
        <v>265</v>
      </c>
      <c r="G129" s="21">
        <v>84</v>
      </c>
      <c r="H129" s="21" t="s">
        <v>17</v>
      </c>
      <c r="I129" s="36" t="s">
        <v>105</v>
      </c>
      <c r="J129" s="21" t="s">
        <v>15</v>
      </c>
      <c r="K129" s="3">
        <f t="shared" si="37"/>
        <v>83362.5</v>
      </c>
      <c r="L129" s="3">
        <v>84029904</v>
      </c>
      <c r="M129" s="3">
        <v>84029904</v>
      </c>
      <c r="N129" s="34">
        <v>1</v>
      </c>
      <c r="O129" s="67"/>
    </row>
    <row r="130" spans="1:24" s="28" customFormat="1" ht="39" customHeight="1" x14ac:dyDescent="0.25">
      <c r="A130" s="32">
        <v>14</v>
      </c>
      <c r="B130" s="22">
        <f t="shared" si="20"/>
        <v>5727</v>
      </c>
      <c r="C130" s="26" t="s">
        <v>14</v>
      </c>
      <c r="D130" s="21" t="s">
        <v>250</v>
      </c>
      <c r="E130" s="21" t="s">
        <v>100</v>
      </c>
      <c r="F130" s="25" t="s">
        <v>266</v>
      </c>
      <c r="G130" s="21">
        <v>186</v>
      </c>
      <c r="H130" s="21" t="s">
        <v>17</v>
      </c>
      <c r="I130" s="36" t="s">
        <v>105</v>
      </c>
      <c r="J130" s="21" t="s">
        <v>15</v>
      </c>
      <c r="K130" s="3">
        <f>((3.2*14%)+3.2)*16250</f>
        <v>59280</v>
      </c>
      <c r="L130" s="3">
        <f t="shared" si="36"/>
        <v>132312960</v>
      </c>
      <c r="M130" s="3">
        <v>132312960</v>
      </c>
      <c r="N130" s="34">
        <v>1</v>
      </c>
      <c r="O130" s="67"/>
    </row>
    <row r="131" spans="1:24" s="28" customFormat="1" ht="39" customHeight="1" x14ac:dyDescent="0.25">
      <c r="A131" s="32">
        <v>14</v>
      </c>
      <c r="B131" s="22">
        <f t="shared" si="20"/>
        <v>5728</v>
      </c>
      <c r="C131" s="26" t="s">
        <v>14</v>
      </c>
      <c r="D131" s="21" t="s">
        <v>248</v>
      </c>
      <c r="E131" s="21" t="s">
        <v>100</v>
      </c>
      <c r="F131" s="21" t="s">
        <v>131</v>
      </c>
      <c r="G131" s="21">
        <v>88</v>
      </c>
      <c r="H131" s="21" t="s">
        <v>17</v>
      </c>
      <c r="I131" s="36" t="s">
        <v>105</v>
      </c>
      <c r="J131" s="21" t="s">
        <v>15</v>
      </c>
      <c r="K131" s="3">
        <f t="shared" ref="K131" si="38">((9.3*14%)+9.3)*16250</f>
        <v>172282.5</v>
      </c>
      <c r="L131" s="3">
        <v>181930848</v>
      </c>
      <c r="M131" s="3">
        <v>181930848</v>
      </c>
      <c r="N131" s="34">
        <v>1</v>
      </c>
      <c r="O131" s="67"/>
    </row>
    <row r="132" spans="1:24" s="28" customFormat="1" ht="39" customHeight="1" x14ac:dyDescent="0.25">
      <c r="A132" s="32">
        <v>15</v>
      </c>
      <c r="B132" s="22">
        <f t="shared" si="20"/>
        <v>5729</v>
      </c>
      <c r="C132" s="26" t="s">
        <v>14</v>
      </c>
      <c r="D132" s="21" t="s">
        <v>249</v>
      </c>
      <c r="E132" s="21" t="s">
        <v>101</v>
      </c>
      <c r="F132" s="21" t="s">
        <v>225</v>
      </c>
      <c r="G132" s="21">
        <v>100</v>
      </c>
      <c r="H132" s="21" t="s">
        <v>17</v>
      </c>
      <c r="I132" s="36" t="s">
        <v>105</v>
      </c>
      <c r="J132" s="21" t="s">
        <v>15</v>
      </c>
      <c r="K132" s="3">
        <f t="shared" ref="K132:K133" si="39">((4.5*28%)+4.5)*16250</f>
        <v>93600</v>
      </c>
      <c r="L132" s="3">
        <f t="shared" si="36"/>
        <v>112320000</v>
      </c>
      <c r="M132" s="3">
        <v>112320000</v>
      </c>
      <c r="N132" s="34">
        <v>1</v>
      </c>
      <c r="O132" s="67"/>
    </row>
    <row r="133" spans="1:24" s="28" customFormat="1" ht="39" customHeight="1" x14ac:dyDescent="0.25">
      <c r="A133" s="32">
        <v>15</v>
      </c>
      <c r="B133" s="22">
        <f t="shared" ref="B133:B137" si="40">B132+1</f>
        <v>5730</v>
      </c>
      <c r="C133" s="26" t="s">
        <v>14</v>
      </c>
      <c r="D133" s="21" t="s">
        <v>249</v>
      </c>
      <c r="E133" s="21" t="s">
        <v>101</v>
      </c>
      <c r="F133" s="21" t="s">
        <v>226</v>
      </c>
      <c r="G133" s="21">
        <v>100</v>
      </c>
      <c r="H133" s="21" t="s">
        <v>17</v>
      </c>
      <c r="I133" s="36" t="s">
        <v>105</v>
      </c>
      <c r="J133" s="21" t="s">
        <v>15</v>
      </c>
      <c r="K133" s="3">
        <f t="shared" si="39"/>
        <v>93600</v>
      </c>
      <c r="L133" s="3">
        <f t="shared" si="36"/>
        <v>112320000</v>
      </c>
      <c r="M133" s="3">
        <v>112320000</v>
      </c>
      <c r="N133" s="34">
        <v>1</v>
      </c>
      <c r="O133" s="67"/>
    </row>
    <row r="134" spans="1:24" s="28" customFormat="1" ht="39" customHeight="1" x14ac:dyDescent="0.25">
      <c r="A134" s="32">
        <v>15</v>
      </c>
      <c r="B134" s="22">
        <f t="shared" si="40"/>
        <v>5731</v>
      </c>
      <c r="C134" s="26" t="s">
        <v>14</v>
      </c>
      <c r="D134" s="21" t="s">
        <v>251</v>
      </c>
      <c r="E134" s="21" t="s">
        <v>101</v>
      </c>
      <c r="F134" s="42" t="s">
        <v>227</v>
      </c>
      <c r="G134" s="21">
        <v>90</v>
      </c>
      <c r="H134" s="21" t="s">
        <v>17</v>
      </c>
      <c r="I134" s="36" t="s">
        <v>105</v>
      </c>
      <c r="J134" s="21" t="s">
        <v>15</v>
      </c>
      <c r="K134" s="3">
        <f>((9.3*28%)+9.3)*16250</f>
        <v>193440.00000000003</v>
      </c>
      <c r="L134" s="3">
        <f t="shared" si="36"/>
        <v>208915200.00000006</v>
      </c>
      <c r="M134" s="3">
        <v>208915200.00000006</v>
      </c>
      <c r="N134" s="34">
        <v>1</v>
      </c>
      <c r="O134" s="67"/>
    </row>
    <row r="135" spans="1:24" s="28" customFormat="1" ht="39" customHeight="1" x14ac:dyDescent="0.25">
      <c r="A135" s="32">
        <v>16</v>
      </c>
      <c r="B135" s="22">
        <f t="shared" si="40"/>
        <v>5732</v>
      </c>
      <c r="C135" s="26" t="s">
        <v>14</v>
      </c>
      <c r="D135" s="21" t="s">
        <v>249</v>
      </c>
      <c r="E135" s="21" t="s">
        <v>102</v>
      </c>
      <c r="F135" s="27" t="s">
        <v>171</v>
      </c>
      <c r="G135" s="21">
        <v>90</v>
      </c>
      <c r="H135" s="21" t="s">
        <v>17</v>
      </c>
      <c r="I135" s="36" t="s">
        <v>105</v>
      </c>
      <c r="J135" s="21" t="s">
        <v>15</v>
      </c>
      <c r="K135" s="3">
        <f t="shared" ref="K135:K137" si="41">((4.5*14%)+4.5)*16250</f>
        <v>83362.5</v>
      </c>
      <c r="L135" s="3">
        <v>90032040</v>
      </c>
      <c r="M135" s="3">
        <v>90032040</v>
      </c>
      <c r="N135" s="34">
        <v>1</v>
      </c>
      <c r="O135" s="67"/>
    </row>
    <row r="136" spans="1:24" s="28" customFormat="1" ht="39" customHeight="1" x14ac:dyDescent="0.25">
      <c r="A136" s="32">
        <v>16</v>
      </c>
      <c r="B136" s="22">
        <f t="shared" si="40"/>
        <v>5733</v>
      </c>
      <c r="C136" s="26" t="s">
        <v>14</v>
      </c>
      <c r="D136" s="21" t="s">
        <v>249</v>
      </c>
      <c r="E136" s="21" t="s">
        <v>173</v>
      </c>
      <c r="F136" s="22" t="s">
        <v>173</v>
      </c>
      <c r="G136" s="21">
        <v>65</v>
      </c>
      <c r="H136" s="21" t="s">
        <v>17</v>
      </c>
      <c r="I136" s="36" t="s">
        <v>105</v>
      </c>
      <c r="J136" s="21" t="s">
        <v>15</v>
      </c>
      <c r="K136" s="3">
        <f t="shared" si="41"/>
        <v>83362.5</v>
      </c>
      <c r="L136" s="3">
        <v>65023140</v>
      </c>
      <c r="M136" s="3">
        <v>65023140</v>
      </c>
      <c r="N136" s="34">
        <v>1</v>
      </c>
      <c r="O136" s="67"/>
    </row>
    <row r="137" spans="1:24" s="28" customFormat="1" ht="39" customHeight="1" thickBot="1" x14ac:dyDescent="0.3">
      <c r="A137" s="56">
        <v>16</v>
      </c>
      <c r="B137" s="58">
        <f t="shared" si="40"/>
        <v>5734</v>
      </c>
      <c r="C137" s="59" t="s">
        <v>14</v>
      </c>
      <c r="D137" s="57" t="s">
        <v>249</v>
      </c>
      <c r="E137" s="57" t="s">
        <v>103</v>
      </c>
      <c r="F137" s="60" t="s">
        <v>172</v>
      </c>
      <c r="G137" s="57">
        <v>90</v>
      </c>
      <c r="H137" s="57" t="s">
        <v>17</v>
      </c>
      <c r="I137" s="61" t="s">
        <v>105</v>
      </c>
      <c r="J137" s="57" t="s">
        <v>15</v>
      </c>
      <c r="K137" s="62">
        <f t="shared" si="41"/>
        <v>83362.5</v>
      </c>
      <c r="L137" s="3">
        <v>90032040</v>
      </c>
      <c r="M137" s="3">
        <v>90032040</v>
      </c>
      <c r="N137" s="63">
        <v>1</v>
      </c>
      <c r="O137" s="67"/>
    </row>
    <row r="138" spans="1:24" ht="29.25" customHeight="1" x14ac:dyDescent="0.25">
      <c r="L138" s="65">
        <f>SUM(L3:L137)</f>
        <v>14979197916</v>
      </c>
      <c r="M138" s="65">
        <f>SUM(M3:M137)</f>
        <v>14979197916</v>
      </c>
      <c r="X138" s="18"/>
    </row>
    <row r="139" spans="1:24" x14ac:dyDescent="0.25">
      <c r="X139" s="18"/>
    </row>
    <row r="140" spans="1:24" x14ac:dyDescent="0.25">
      <c r="L140" s="64"/>
    </row>
    <row r="144" spans="1:24" ht="15.75" customHeight="1" x14ac:dyDescent="0.25"/>
  </sheetData>
  <autoFilter ref="A2:X138"/>
  <mergeCells count="1">
    <mergeCell ref="A1:N1"/>
  </mergeCells>
  <pageMargins left="0.7" right="0.7" top="0.75" bottom="0.75" header="0.3" footer="0.3"/>
  <pageSetup paperSize="14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Nº1 OPD</vt:lpstr>
      <vt:lpstr>Anexo Nº1 PROGRAMAS</vt:lpstr>
      <vt:lpstr>'Anexo Nº1 OPD'!Área_de_impresión</vt:lpstr>
      <vt:lpstr>'Anexo Nº1 PROGRAMAS'!Área_de_impresión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dsantis</dc:creator>
  <cp:lastModifiedBy>Miranda Carrasco, Marcela</cp:lastModifiedBy>
  <cp:lastPrinted>2019-07-26T16:59:38Z</cp:lastPrinted>
  <dcterms:created xsi:type="dcterms:W3CDTF">2019-06-10T21:11:55Z</dcterms:created>
  <dcterms:modified xsi:type="dcterms:W3CDTF">2019-08-26T15:21:00Z</dcterms:modified>
</cp:coreProperties>
</file>