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rdenas\Desktop\"/>
    </mc:Choice>
  </mc:AlternateContent>
  <bookViews>
    <workbookView xWindow="0" yWindow="0" windowWidth="28800" windowHeight="12300"/>
  </bookViews>
  <sheets>
    <sheet name="Anexo Nº1" sheetId="1" r:id="rId1"/>
  </sheets>
  <definedNames>
    <definedName name="_xlnm._FilterDatabase" localSheetId="0" hidden="1">'Anexo Nº1'!$A$2:$N$56</definedName>
    <definedName name="_xlnm.Print_Area" localSheetId="0">'Anexo Nº1'!$A$1:$N$56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B6" i="1" l="1"/>
  <c r="B8" i="1" s="1"/>
  <c r="B10" i="1" s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" i="1"/>
  <c r="B7" i="1" s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K52" i="1"/>
  <c r="L52" i="1" s="1"/>
  <c r="M52" i="1" s="1"/>
  <c r="K51" i="1"/>
  <c r="L51" i="1" s="1"/>
  <c r="M51" i="1" s="1"/>
  <c r="K50" i="1"/>
  <c r="K49" i="1"/>
  <c r="K56" i="1" l="1"/>
  <c r="L56" i="1" s="1"/>
  <c r="M56" i="1" s="1"/>
  <c r="K55" i="1"/>
  <c r="L55" i="1" s="1"/>
  <c r="M55" i="1" s="1"/>
  <c r="K54" i="1"/>
  <c r="L54" i="1" s="1"/>
  <c r="M54" i="1" s="1"/>
  <c r="K53" i="1"/>
  <c r="L53" i="1" s="1"/>
  <c r="M53" i="1" s="1"/>
  <c r="L50" i="1"/>
  <c r="M50" i="1" s="1"/>
  <c r="L49" i="1"/>
  <c r="M49" i="1" s="1"/>
  <c r="K48" i="1"/>
  <c r="L48" i="1" s="1"/>
  <c r="M48" i="1" s="1"/>
  <c r="K47" i="1"/>
  <c r="L47" i="1" s="1"/>
  <c r="M47" i="1" s="1"/>
  <c r="K46" i="1"/>
  <c r="L46" i="1" s="1"/>
  <c r="M46" i="1" s="1"/>
  <c r="K45" i="1"/>
  <c r="L45" i="1" s="1"/>
  <c r="M45" i="1" s="1"/>
  <c r="K44" i="1"/>
  <c r="L44" i="1" s="1"/>
  <c r="M44" i="1" s="1"/>
  <c r="K43" i="1"/>
  <c r="L43" i="1" s="1"/>
  <c r="M43" i="1" s="1"/>
  <c r="K42" i="1"/>
  <c r="L42" i="1" s="1"/>
  <c r="M42" i="1" s="1"/>
  <c r="K41" i="1"/>
  <c r="L41" i="1" s="1"/>
  <c r="M41" i="1" s="1"/>
  <c r="K40" i="1"/>
  <c r="L40" i="1" s="1"/>
  <c r="M40" i="1" s="1"/>
  <c r="K39" i="1"/>
  <c r="L39" i="1" s="1"/>
  <c r="M39" i="1" s="1"/>
  <c r="K38" i="1"/>
  <c r="L38" i="1" s="1"/>
  <c r="M38" i="1" s="1"/>
  <c r="K37" i="1"/>
  <c r="L37" i="1" s="1"/>
  <c r="M37" i="1" s="1"/>
  <c r="K36" i="1"/>
  <c r="L36" i="1" s="1"/>
  <c r="M36" i="1" s="1"/>
  <c r="K35" i="1"/>
  <c r="L35" i="1" s="1"/>
  <c r="M35" i="1" s="1"/>
  <c r="K34" i="1"/>
  <c r="L34" i="1" s="1"/>
  <c r="M34" i="1" s="1"/>
  <c r="K33" i="1"/>
  <c r="L33" i="1" s="1"/>
  <c r="M33" i="1" s="1"/>
  <c r="K32" i="1"/>
  <c r="L32" i="1" s="1"/>
  <c r="M32" i="1" s="1"/>
  <c r="K31" i="1"/>
  <c r="L31" i="1" s="1"/>
  <c r="M31" i="1" s="1"/>
  <c r="K30" i="1"/>
  <c r="L30" i="1" s="1"/>
  <c r="M30" i="1" s="1"/>
  <c r="K29" i="1"/>
  <c r="L29" i="1" s="1"/>
  <c r="M29" i="1" s="1"/>
  <c r="K28" i="1"/>
  <c r="L28" i="1" s="1"/>
  <c r="M28" i="1" s="1"/>
  <c r="K27" i="1"/>
  <c r="L27" i="1" s="1"/>
  <c r="M27" i="1" s="1"/>
  <c r="K26" i="1"/>
  <c r="L26" i="1" s="1"/>
  <c r="M26" i="1" s="1"/>
  <c r="K25" i="1"/>
  <c r="L25" i="1" s="1"/>
  <c r="M25" i="1" s="1"/>
  <c r="K24" i="1"/>
  <c r="L24" i="1" s="1"/>
  <c r="M24" i="1" s="1"/>
  <c r="K23" i="1"/>
  <c r="L23" i="1" s="1"/>
  <c r="M23" i="1" s="1"/>
  <c r="L22" i="1"/>
  <c r="M22" i="1" s="1"/>
  <c r="K21" i="1"/>
  <c r="L21" i="1" s="1"/>
  <c r="M21" i="1" s="1"/>
  <c r="K20" i="1"/>
  <c r="L20" i="1" s="1"/>
  <c r="M20" i="1" s="1"/>
  <c r="K19" i="1"/>
  <c r="L19" i="1" s="1"/>
  <c r="M19" i="1" s="1"/>
  <c r="K18" i="1"/>
  <c r="L18" i="1" s="1"/>
  <c r="M18" i="1" s="1"/>
  <c r="K17" i="1"/>
  <c r="L17" i="1" s="1"/>
  <c r="M17" i="1" s="1"/>
  <c r="K16" i="1"/>
  <c r="L16" i="1" s="1"/>
  <c r="M16" i="1" s="1"/>
  <c r="K15" i="1"/>
  <c r="L15" i="1" s="1"/>
  <c r="M15" i="1" s="1"/>
  <c r="K14" i="1"/>
  <c r="L14" i="1" s="1"/>
  <c r="M14" i="1" s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L9" i="1" s="1"/>
  <c r="M9" i="1" s="1"/>
  <c r="K8" i="1"/>
  <c r="L8" i="1" s="1"/>
  <c r="M8" i="1" s="1"/>
  <c r="K7" i="1"/>
  <c r="L7" i="1" s="1"/>
  <c r="M7" i="1" s="1"/>
  <c r="K6" i="1"/>
  <c r="L6" i="1" s="1"/>
  <c r="M6" i="1" s="1"/>
  <c r="K5" i="1"/>
  <c r="L5" i="1" s="1"/>
  <c r="M5" i="1" s="1"/>
  <c r="K4" i="1"/>
  <c r="L4" i="1" s="1"/>
  <c r="M4" i="1" s="1"/>
  <c r="K3" i="1"/>
  <c r="L3" i="1" s="1"/>
  <c r="M3" i="1" s="1"/>
</calcChain>
</file>

<file path=xl/sharedStrings.xml><?xml version="1.0" encoding="utf-8"?>
<sst xmlns="http://schemas.openxmlformats.org/spreadsheetml/2006/main" count="393" uniqueCount="67">
  <si>
    <t>ANEXO Nº1 : PLAZAS A LICITAR Y FOCALIZACIÓN TERRITORIAL PROGRAMAS DE FAMILIAS DE ACOGIDA</t>
  </si>
  <si>
    <t xml:space="preserve">REGIÓN </t>
  </si>
  <si>
    <t>TIPO</t>
  </si>
  <si>
    <t>MODELO</t>
  </si>
  <si>
    <t>COMUNA BASE PREFERENTE</t>
  </si>
  <si>
    <t>FOCALIZACIÓN</t>
  </si>
  <si>
    <t>COBERTURA</t>
  </si>
  <si>
    <t>CVF</t>
  </si>
  <si>
    <t>EDAD</t>
  </si>
  <si>
    <t>SEXO</t>
  </si>
  <si>
    <t>COSTO NIÑO MES</t>
  </si>
  <si>
    <t>MONTO ANUAL</t>
  </si>
  <si>
    <t>MONTO PERIODO A LICITAR</t>
  </si>
  <si>
    <t>PERIODO A LICITAR (AÑOS)</t>
  </si>
  <si>
    <t>P - PROGRAMAS</t>
  </si>
  <si>
    <t xml:space="preserve">FAE </t>
  </si>
  <si>
    <t>CALAMA</t>
  </si>
  <si>
    <t>CALAMA TOCOPILLA, SAN PEDRO DE ATACAMA Y MARIA ELENA</t>
  </si>
  <si>
    <t>N/A</t>
  </si>
  <si>
    <t>0 a 17 años, 11 meses y 29 días</t>
  </si>
  <si>
    <t>A</t>
  </si>
  <si>
    <t xml:space="preserve">PRO </t>
  </si>
  <si>
    <t>CALAMA TOCOPILLA, SAN PEDRO DE ATACAMA  Y MARIA ELENA</t>
  </si>
  <si>
    <t>COPIAPO</t>
  </si>
  <si>
    <t>COPIAPÓ</t>
  </si>
  <si>
    <t>VALPARAISO</t>
  </si>
  <si>
    <t>COMUNA DE VALPARAÍSO Y VIÑA DEL MAR</t>
  </si>
  <si>
    <t>VILLA ALEMANA</t>
  </si>
  <si>
    <t>PROVINCIA             MARGA MARGA</t>
  </si>
  <si>
    <t>SAN FERNANDO</t>
  </si>
  <si>
    <t>SAN FERNANDO -CHIMBARONGO-PLACILLA-NANCAGUA</t>
  </si>
  <si>
    <t>RANCAGUA</t>
  </si>
  <si>
    <t>PROVINCIA DE CACHAPOAL</t>
  </si>
  <si>
    <t>RENGO</t>
  </si>
  <si>
    <t>RENGO-REQUINOA-QUINTA DE TILCOCO-MALLOA-SAN VICENTE DE T.T-PICHIDEGUA-PEUMO-LAS CABRAS</t>
  </si>
  <si>
    <t>CURICO</t>
  </si>
  <si>
    <t>PROVINCIA CURICÓ</t>
  </si>
  <si>
    <t>CAUQUENES</t>
  </si>
  <si>
    <t>PROVINCIA CAUQUENES- COMUNA PARRAL</t>
  </si>
  <si>
    <t>LOS ANGELES</t>
  </si>
  <si>
    <t>PROVINCIAL</t>
  </si>
  <si>
    <t>CAÑETE</t>
  </si>
  <si>
    <t>CONCEPCION</t>
  </si>
  <si>
    <t>ANGOL</t>
  </si>
  <si>
    <t>MALLECO</t>
  </si>
  <si>
    <t>VILLARRICA</t>
  </si>
  <si>
    <t>CAUTÍN</t>
  </si>
  <si>
    <t>PUERTO MONTT</t>
  </si>
  <si>
    <t>PROVINCIA DE LLANQUIHUE, COMUNA DE PUERTO MONTT</t>
  </si>
  <si>
    <t>CASTRO</t>
  </si>
  <si>
    <t xml:space="preserve">PROVINCIA DE CHILOÉ  SUR (COMUNAS DE CASTRO, QUELLON, DALCAHUE, CHONCHI, PUQUELDON, QUEILEN, CURACO DE VELEZ Y QUINCHAO)  </t>
  </si>
  <si>
    <t>PUERTO VARAS</t>
  </si>
  <si>
    <t>PROVINCIA DE LLANQUIHUE (PUERTO VARAS, LLANQUIHUE, FRUTILLAR, FRESIA Y COCHAMO)</t>
  </si>
  <si>
    <t>OSORNO</t>
  </si>
  <si>
    <t>PROVINCIA DE OSORNO</t>
  </si>
  <si>
    <t>COIHAIQUE</t>
  </si>
  <si>
    <t>REGIONAL</t>
  </si>
  <si>
    <t>PUNTA ARENAS</t>
  </si>
  <si>
    <t>CONCHALI</t>
  </si>
  <si>
    <t>CONCHALI, HUECHURABA Y QUILICURA</t>
  </si>
  <si>
    <t>PUENTE ALTO</t>
  </si>
  <si>
    <t>PUENTE ALTO, PIRQUE Y SAN JOSÉ DE MAIPO</t>
  </si>
  <si>
    <t>VALDIVIA</t>
  </si>
  <si>
    <t>CHILLAN</t>
  </si>
  <si>
    <t>SANTIAGO</t>
  </si>
  <si>
    <t>0 a 2 años, 11 meses y 29 días</t>
  </si>
  <si>
    <t>CÓDIGO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</si>
</sst>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_-;\-&quot;$&quot;\ * #,##0_-;_-&quot;$&quot;\ * &quot;-&quot;_-;_-@_-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6" fillId="0" borderId="0" xfId="0" applyNumberFormat="1" applyFont="1"/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65" fontId="2" fillId="0" borderId="10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vertical="center" wrapText="1"/>
    </xf>
    <xf numFmtId="165" fontId="2" fillId="0" borderId="0" xfId="0" applyNumberFormat="1" applyFont="1" applyFill="1"/>
    <xf numFmtId="165" fontId="2" fillId="0" borderId="16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5" fontId="2" fillId="0" borderId="18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165" fontId="2" fillId="0" borderId="20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165" fontId="2" fillId="0" borderId="23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165" fontId="3" fillId="0" borderId="9" xfId="0" applyNumberFormat="1" applyFont="1" applyFill="1" applyBorder="1" applyAlignment="1">
      <alignment horizontal="center" vertical="center"/>
    </xf>
    <xf numFmtId="165" fontId="4" fillId="0" borderId="2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65" fontId="2" fillId="0" borderId="26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17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164" fontId="4" fillId="0" borderId="25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zoomScale="80" zoomScaleNormal="80" workbookViewId="0">
      <selection activeCell="F6" sqref="F6"/>
    </sheetView>
  </sheetViews>
  <sheetFormatPr baseColWidth="10" defaultColWidth="9.85546875" defaultRowHeight="12.75" x14ac:dyDescent="0.2"/>
  <cols>
    <col min="1" max="1" width="7.7109375" style="1" customWidth="1"/>
    <col min="2" max="2" width="14" style="1" customWidth="1"/>
    <col min="3" max="3" width="11.5703125" style="10" bestFit="1" customWidth="1"/>
    <col min="4" max="4" width="12.140625" style="1" customWidth="1"/>
    <col min="5" max="5" width="16.7109375" style="1" bestFit="1" customWidth="1"/>
    <col min="6" max="6" width="23.140625" style="11" bestFit="1" customWidth="1"/>
    <col min="7" max="7" width="11.7109375" style="1" customWidth="1"/>
    <col min="8" max="8" width="8.85546875" style="1" customWidth="1"/>
    <col min="9" max="9" width="11.5703125" style="11" bestFit="1" customWidth="1"/>
    <col min="10" max="10" width="7.5703125" style="1" customWidth="1"/>
    <col min="11" max="11" width="11.140625" style="1" customWidth="1"/>
    <col min="12" max="12" width="16.28515625" style="12" customWidth="1"/>
    <col min="13" max="13" width="17" style="12" customWidth="1"/>
    <col min="14" max="14" width="11" style="1" customWidth="1"/>
    <col min="15" max="15" width="14.85546875" style="1" customWidth="1"/>
    <col min="16" max="16" width="14.28515625" style="1" customWidth="1"/>
    <col min="17" max="17" width="15.5703125" style="1" customWidth="1"/>
    <col min="18" max="16384" width="9.85546875" style="1"/>
  </cols>
  <sheetData>
    <row r="1" spans="1:14" ht="39.75" customHeight="1" thickBot="1" x14ac:dyDescent="0.25">
      <c r="A1" s="69" t="s">
        <v>0</v>
      </c>
      <c r="B1" s="70"/>
      <c r="C1" s="71"/>
      <c r="D1" s="70"/>
      <c r="E1" s="70"/>
      <c r="F1" s="70"/>
      <c r="G1" s="70"/>
      <c r="H1" s="70"/>
      <c r="I1" s="70"/>
      <c r="J1" s="70"/>
      <c r="K1" s="70"/>
      <c r="L1" s="72"/>
      <c r="M1" s="72"/>
      <c r="N1" s="73"/>
    </row>
    <row r="2" spans="1:14" ht="39" thickBot="1" x14ac:dyDescent="0.25">
      <c r="A2" s="2" t="s">
        <v>1</v>
      </c>
      <c r="B2" s="3" t="s">
        <v>66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</row>
    <row r="3" spans="1:14" s="27" customFormat="1" ht="38.25" x14ac:dyDescent="0.2">
      <c r="A3" s="17">
        <v>2</v>
      </c>
      <c r="B3" s="18">
        <v>5573</v>
      </c>
      <c r="C3" s="19" t="s">
        <v>14</v>
      </c>
      <c r="D3" s="19" t="s">
        <v>15</v>
      </c>
      <c r="E3" s="20" t="s">
        <v>16</v>
      </c>
      <c r="F3" s="21" t="s">
        <v>17</v>
      </c>
      <c r="G3" s="22">
        <v>53</v>
      </c>
      <c r="H3" s="19" t="s">
        <v>18</v>
      </c>
      <c r="I3" s="23" t="s">
        <v>19</v>
      </c>
      <c r="J3" s="19" t="s">
        <v>20</v>
      </c>
      <c r="K3" s="64">
        <f>((9*(28+45)%)+9)*16250</f>
        <v>253012.5</v>
      </c>
      <c r="L3" s="64">
        <f t="shared" ref="L3:L56" si="0">K3*G3*12</f>
        <v>160915950</v>
      </c>
      <c r="M3" s="64">
        <f>L3*N3</f>
        <v>160915950</v>
      </c>
      <c r="N3" s="24">
        <v>1</v>
      </c>
    </row>
    <row r="4" spans="1:14" s="27" customFormat="1" ht="38.25" x14ac:dyDescent="0.2">
      <c r="A4" s="28">
        <v>2</v>
      </c>
      <c r="B4" s="29">
        <v>5573</v>
      </c>
      <c r="C4" s="30" t="s">
        <v>14</v>
      </c>
      <c r="D4" s="30" t="s">
        <v>21</v>
      </c>
      <c r="E4" s="31" t="s">
        <v>16</v>
      </c>
      <c r="F4" s="32" t="s">
        <v>22</v>
      </c>
      <c r="G4" s="33">
        <v>53</v>
      </c>
      <c r="H4" s="30" t="s">
        <v>18</v>
      </c>
      <c r="I4" s="34" t="s">
        <v>19</v>
      </c>
      <c r="J4" s="30" t="s">
        <v>20</v>
      </c>
      <c r="K4" s="65">
        <f>((9.3*28%)+9.3)*16250</f>
        <v>193440.00000000003</v>
      </c>
      <c r="L4" s="65">
        <f t="shared" si="0"/>
        <v>123027840.00000003</v>
      </c>
      <c r="M4" s="65">
        <f t="shared" ref="M4:M54" si="1">L4*N4</f>
        <v>123027840.00000003</v>
      </c>
      <c r="N4" s="35">
        <v>1</v>
      </c>
    </row>
    <row r="5" spans="1:14" s="27" customFormat="1" ht="38.25" x14ac:dyDescent="0.2">
      <c r="A5" s="37">
        <v>3</v>
      </c>
      <c r="B5" s="29">
        <f t="shared" ref="B5:B36" si="2">B3+1</f>
        <v>5574</v>
      </c>
      <c r="C5" s="34" t="s">
        <v>14</v>
      </c>
      <c r="D5" s="38" t="s">
        <v>15</v>
      </c>
      <c r="E5" s="39" t="s">
        <v>23</v>
      </c>
      <c r="F5" s="34" t="s">
        <v>23</v>
      </c>
      <c r="G5" s="40">
        <v>65</v>
      </c>
      <c r="H5" s="34" t="s">
        <v>18</v>
      </c>
      <c r="I5" s="34" t="s">
        <v>19</v>
      </c>
      <c r="J5" s="34" t="s">
        <v>20</v>
      </c>
      <c r="K5" s="66">
        <f>((9*(14+45)%)+9)*16250</f>
        <v>232537.49999999997</v>
      </c>
      <c r="L5" s="66">
        <f t="shared" si="0"/>
        <v>181379249.99999997</v>
      </c>
      <c r="M5" s="66">
        <f t="shared" si="1"/>
        <v>181379249.99999997</v>
      </c>
      <c r="N5" s="41">
        <v>1</v>
      </c>
    </row>
    <row r="6" spans="1:14" s="27" customFormat="1" ht="38.25" x14ac:dyDescent="0.2">
      <c r="A6" s="37">
        <v>3</v>
      </c>
      <c r="B6" s="29">
        <f t="shared" si="2"/>
        <v>5574</v>
      </c>
      <c r="C6" s="34" t="s">
        <v>14</v>
      </c>
      <c r="D6" s="38" t="s">
        <v>21</v>
      </c>
      <c r="E6" s="39" t="s">
        <v>23</v>
      </c>
      <c r="F6" s="34" t="s">
        <v>24</v>
      </c>
      <c r="G6" s="40">
        <v>65</v>
      </c>
      <c r="H6" s="34" t="s">
        <v>18</v>
      </c>
      <c r="I6" s="34" t="s">
        <v>19</v>
      </c>
      <c r="J6" s="34" t="s">
        <v>20</v>
      </c>
      <c r="K6" s="66">
        <f>((9.3*14%)+9.3)*16250</f>
        <v>172282.5</v>
      </c>
      <c r="L6" s="66">
        <f t="shared" si="0"/>
        <v>134380350</v>
      </c>
      <c r="M6" s="66">
        <f t="shared" si="1"/>
        <v>134380350</v>
      </c>
      <c r="N6" s="41">
        <v>1</v>
      </c>
    </row>
    <row r="7" spans="1:14" s="27" customFormat="1" ht="38.25" x14ac:dyDescent="0.2">
      <c r="A7" s="37">
        <v>5</v>
      </c>
      <c r="B7" s="29">
        <f t="shared" si="2"/>
        <v>5575</v>
      </c>
      <c r="C7" s="34" t="s">
        <v>14</v>
      </c>
      <c r="D7" s="38" t="s">
        <v>15</v>
      </c>
      <c r="E7" s="39" t="s">
        <v>25</v>
      </c>
      <c r="F7" s="32" t="s">
        <v>26</v>
      </c>
      <c r="G7" s="40">
        <v>59</v>
      </c>
      <c r="H7" s="34" t="s">
        <v>18</v>
      </c>
      <c r="I7" s="34" t="s">
        <v>19</v>
      </c>
      <c r="J7" s="34" t="s">
        <v>20</v>
      </c>
      <c r="K7" s="66">
        <f>((9*(0+45)%)+9)*16250</f>
        <v>212062.5</v>
      </c>
      <c r="L7" s="66">
        <f t="shared" si="0"/>
        <v>150140250</v>
      </c>
      <c r="M7" s="66">
        <f t="shared" si="1"/>
        <v>150140250</v>
      </c>
      <c r="N7" s="41">
        <v>1</v>
      </c>
    </row>
    <row r="8" spans="1:14" s="27" customFormat="1" ht="38.25" x14ac:dyDescent="0.2">
      <c r="A8" s="37">
        <v>5</v>
      </c>
      <c r="B8" s="29">
        <f t="shared" si="2"/>
        <v>5575</v>
      </c>
      <c r="C8" s="34" t="s">
        <v>14</v>
      </c>
      <c r="D8" s="38" t="s">
        <v>21</v>
      </c>
      <c r="E8" s="39" t="s">
        <v>25</v>
      </c>
      <c r="F8" s="32" t="s">
        <v>26</v>
      </c>
      <c r="G8" s="40">
        <v>59</v>
      </c>
      <c r="H8" s="34" t="s">
        <v>18</v>
      </c>
      <c r="I8" s="34" t="s">
        <v>19</v>
      </c>
      <c r="J8" s="34" t="s">
        <v>20</v>
      </c>
      <c r="K8" s="66">
        <f>((9.3*0%)+9.3)*16250</f>
        <v>151125</v>
      </c>
      <c r="L8" s="66">
        <f t="shared" si="0"/>
        <v>106996500</v>
      </c>
      <c r="M8" s="66">
        <f t="shared" si="1"/>
        <v>106996500</v>
      </c>
      <c r="N8" s="41">
        <v>1</v>
      </c>
    </row>
    <row r="9" spans="1:14" s="47" customFormat="1" ht="38.25" x14ac:dyDescent="0.2">
      <c r="A9" s="42">
        <v>5</v>
      </c>
      <c r="B9" s="43">
        <f t="shared" si="2"/>
        <v>5576</v>
      </c>
      <c r="C9" s="25" t="s">
        <v>14</v>
      </c>
      <c r="D9" s="38" t="s">
        <v>15</v>
      </c>
      <c r="E9" s="38" t="s">
        <v>27</v>
      </c>
      <c r="F9" s="25" t="s">
        <v>28</v>
      </c>
      <c r="G9" s="44">
        <v>87</v>
      </c>
      <c r="H9" s="25" t="s">
        <v>18</v>
      </c>
      <c r="I9" s="25" t="s">
        <v>19</v>
      </c>
      <c r="J9" s="25" t="s">
        <v>20</v>
      </c>
      <c r="K9" s="67">
        <f>((9*(0+45)%)+9)*16250</f>
        <v>212062.5</v>
      </c>
      <c r="L9" s="67">
        <f t="shared" si="0"/>
        <v>221393250</v>
      </c>
      <c r="M9" s="67">
        <f t="shared" si="1"/>
        <v>221393250</v>
      </c>
      <c r="N9" s="45">
        <v>1</v>
      </c>
    </row>
    <row r="10" spans="1:14" s="47" customFormat="1" ht="38.25" x14ac:dyDescent="0.2">
      <c r="A10" s="42">
        <v>5</v>
      </c>
      <c r="B10" s="43">
        <f t="shared" si="2"/>
        <v>5576</v>
      </c>
      <c r="C10" s="25" t="s">
        <v>14</v>
      </c>
      <c r="D10" s="38" t="s">
        <v>21</v>
      </c>
      <c r="E10" s="38" t="s">
        <v>27</v>
      </c>
      <c r="F10" s="25" t="s">
        <v>28</v>
      </c>
      <c r="G10" s="44">
        <v>87</v>
      </c>
      <c r="H10" s="25" t="s">
        <v>18</v>
      </c>
      <c r="I10" s="25" t="s">
        <v>19</v>
      </c>
      <c r="J10" s="25" t="s">
        <v>20</v>
      </c>
      <c r="K10" s="67">
        <f>((9.3*0%)+9.3)*16250</f>
        <v>151125</v>
      </c>
      <c r="L10" s="67">
        <f t="shared" si="0"/>
        <v>157774500</v>
      </c>
      <c r="M10" s="67">
        <f t="shared" si="1"/>
        <v>157774500</v>
      </c>
      <c r="N10" s="45">
        <v>1</v>
      </c>
    </row>
    <row r="11" spans="1:14" s="27" customFormat="1" ht="38.25" x14ac:dyDescent="0.2">
      <c r="A11" s="37">
        <v>6</v>
      </c>
      <c r="B11" s="29">
        <f t="shared" si="2"/>
        <v>5577</v>
      </c>
      <c r="C11" s="34" t="s">
        <v>14</v>
      </c>
      <c r="D11" s="38" t="s">
        <v>15</v>
      </c>
      <c r="E11" s="39" t="s">
        <v>29</v>
      </c>
      <c r="F11" s="32" t="s">
        <v>30</v>
      </c>
      <c r="G11" s="40">
        <v>56</v>
      </c>
      <c r="H11" s="34" t="s">
        <v>18</v>
      </c>
      <c r="I11" s="34" t="s">
        <v>19</v>
      </c>
      <c r="J11" s="34" t="s">
        <v>20</v>
      </c>
      <c r="K11" s="66">
        <f>((9*(0+45)%)+9)*16250</f>
        <v>212062.5</v>
      </c>
      <c r="L11" s="66">
        <f t="shared" si="0"/>
        <v>142506000</v>
      </c>
      <c r="M11" s="66">
        <f t="shared" si="1"/>
        <v>142506000</v>
      </c>
      <c r="N11" s="41">
        <v>1</v>
      </c>
    </row>
    <row r="12" spans="1:14" s="27" customFormat="1" ht="38.25" x14ac:dyDescent="0.2">
      <c r="A12" s="37">
        <v>6</v>
      </c>
      <c r="B12" s="29">
        <f t="shared" si="2"/>
        <v>5577</v>
      </c>
      <c r="C12" s="34" t="s">
        <v>14</v>
      </c>
      <c r="D12" s="38" t="s">
        <v>21</v>
      </c>
      <c r="E12" s="39" t="s">
        <v>29</v>
      </c>
      <c r="F12" s="32" t="s">
        <v>30</v>
      </c>
      <c r="G12" s="40">
        <v>56</v>
      </c>
      <c r="H12" s="34" t="s">
        <v>18</v>
      </c>
      <c r="I12" s="34" t="s">
        <v>19</v>
      </c>
      <c r="J12" s="34" t="s">
        <v>20</v>
      </c>
      <c r="K12" s="66">
        <f>((9.3*0%)+9.3)*16250</f>
        <v>151125</v>
      </c>
      <c r="L12" s="66">
        <f t="shared" si="0"/>
        <v>101556000</v>
      </c>
      <c r="M12" s="66">
        <f t="shared" si="1"/>
        <v>101556000</v>
      </c>
      <c r="N12" s="41">
        <v>1</v>
      </c>
    </row>
    <row r="13" spans="1:14" s="27" customFormat="1" ht="38.25" x14ac:dyDescent="0.2">
      <c r="A13" s="37">
        <v>6</v>
      </c>
      <c r="B13" s="29">
        <f t="shared" si="2"/>
        <v>5578</v>
      </c>
      <c r="C13" s="34" t="s">
        <v>14</v>
      </c>
      <c r="D13" s="38" t="s">
        <v>15</v>
      </c>
      <c r="E13" s="39" t="s">
        <v>31</v>
      </c>
      <c r="F13" s="32" t="s">
        <v>32</v>
      </c>
      <c r="G13" s="44">
        <v>58</v>
      </c>
      <c r="H13" s="34" t="s">
        <v>18</v>
      </c>
      <c r="I13" s="34" t="s">
        <v>19</v>
      </c>
      <c r="J13" s="34" t="s">
        <v>20</v>
      </c>
      <c r="K13" s="66">
        <f>((9*(0+45)%)+9)*16250</f>
        <v>212062.5</v>
      </c>
      <c r="L13" s="66">
        <f t="shared" si="0"/>
        <v>147595500</v>
      </c>
      <c r="M13" s="66">
        <f t="shared" si="1"/>
        <v>147595500</v>
      </c>
      <c r="N13" s="41">
        <v>1</v>
      </c>
    </row>
    <row r="14" spans="1:14" s="27" customFormat="1" ht="38.25" x14ac:dyDescent="0.2">
      <c r="A14" s="37">
        <v>6</v>
      </c>
      <c r="B14" s="29">
        <f t="shared" si="2"/>
        <v>5578</v>
      </c>
      <c r="C14" s="34" t="s">
        <v>14</v>
      </c>
      <c r="D14" s="38" t="s">
        <v>21</v>
      </c>
      <c r="E14" s="39" t="s">
        <v>31</v>
      </c>
      <c r="F14" s="32" t="s">
        <v>32</v>
      </c>
      <c r="G14" s="44">
        <v>58</v>
      </c>
      <c r="H14" s="34" t="s">
        <v>18</v>
      </c>
      <c r="I14" s="34" t="s">
        <v>19</v>
      </c>
      <c r="J14" s="34" t="s">
        <v>20</v>
      </c>
      <c r="K14" s="66">
        <f>((9.3*0%)+9.3)*16250</f>
        <v>151125</v>
      </c>
      <c r="L14" s="66">
        <f t="shared" si="0"/>
        <v>105183000</v>
      </c>
      <c r="M14" s="66">
        <f t="shared" si="1"/>
        <v>105183000</v>
      </c>
      <c r="N14" s="41">
        <v>1</v>
      </c>
    </row>
    <row r="15" spans="1:14" s="27" customFormat="1" ht="51" x14ac:dyDescent="0.2">
      <c r="A15" s="37">
        <v>6</v>
      </c>
      <c r="B15" s="29">
        <f t="shared" si="2"/>
        <v>5579</v>
      </c>
      <c r="C15" s="34" t="s">
        <v>14</v>
      </c>
      <c r="D15" s="38" t="s">
        <v>15</v>
      </c>
      <c r="E15" s="39" t="s">
        <v>33</v>
      </c>
      <c r="F15" s="32" t="s">
        <v>34</v>
      </c>
      <c r="G15" s="40">
        <v>57</v>
      </c>
      <c r="H15" s="34" t="s">
        <v>18</v>
      </c>
      <c r="I15" s="34" t="s">
        <v>19</v>
      </c>
      <c r="J15" s="34" t="s">
        <v>20</v>
      </c>
      <c r="K15" s="66">
        <f>((9*(0+45)%)+9)*16250</f>
        <v>212062.5</v>
      </c>
      <c r="L15" s="66">
        <f t="shared" si="0"/>
        <v>145050750</v>
      </c>
      <c r="M15" s="66">
        <f t="shared" si="1"/>
        <v>145050750</v>
      </c>
      <c r="N15" s="41">
        <v>1</v>
      </c>
    </row>
    <row r="16" spans="1:14" s="27" customFormat="1" ht="51" x14ac:dyDescent="0.2">
      <c r="A16" s="37">
        <v>6</v>
      </c>
      <c r="B16" s="29">
        <f t="shared" si="2"/>
        <v>5579</v>
      </c>
      <c r="C16" s="34" t="s">
        <v>14</v>
      </c>
      <c r="D16" s="38" t="s">
        <v>21</v>
      </c>
      <c r="E16" s="39" t="s">
        <v>33</v>
      </c>
      <c r="F16" s="32" t="s">
        <v>34</v>
      </c>
      <c r="G16" s="40">
        <v>57</v>
      </c>
      <c r="H16" s="34" t="s">
        <v>18</v>
      </c>
      <c r="I16" s="34" t="s">
        <v>19</v>
      </c>
      <c r="J16" s="34" t="s">
        <v>20</v>
      </c>
      <c r="K16" s="66">
        <f>((9.3*0%)+9.3)*16250</f>
        <v>151125</v>
      </c>
      <c r="L16" s="66">
        <f t="shared" si="0"/>
        <v>103369500</v>
      </c>
      <c r="M16" s="66">
        <f t="shared" si="1"/>
        <v>103369500</v>
      </c>
      <c r="N16" s="41">
        <v>1</v>
      </c>
    </row>
    <row r="17" spans="1:14" s="27" customFormat="1" ht="38.25" x14ac:dyDescent="0.2">
      <c r="A17" s="37">
        <v>7</v>
      </c>
      <c r="B17" s="29">
        <f t="shared" si="2"/>
        <v>5580</v>
      </c>
      <c r="C17" s="34" t="s">
        <v>14</v>
      </c>
      <c r="D17" s="38" t="s">
        <v>15</v>
      </c>
      <c r="E17" s="39" t="s">
        <v>35</v>
      </c>
      <c r="F17" s="32" t="s">
        <v>36</v>
      </c>
      <c r="G17" s="40">
        <v>55</v>
      </c>
      <c r="H17" s="34" t="s">
        <v>18</v>
      </c>
      <c r="I17" s="34" t="s">
        <v>19</v>
      </c>
      <c r="J17" s="34" t="s">
        <v>20</v>
      </c>
      <c r="K17" s="66">
        <f>((9*(0+45)%)+9)*16250</f>
        <v>212062.5</v>
      </c>
      <c r="L17" s="66">
        <f t="shared" si="0"/>
        <v>139961250</v>
      </c>
      <c r="M17" s="66">
        <f t="shared" si="1"/>
        <v>139961250</v>
      </c>
      <c r="N17" s="41">
        <v>1</v>
      </c>
    </row>
    <row r="18" spans="1:14" s="27" customFormat="1" ht="38.25" x14ac:dyDescent="0.2">
      <c r="A18" s="37">
        <v>7</v>
      </c>
      <c r="B18" s="29">
        <f t="shared" si="2"/>
        <v>5580</v>
      </c>
      <c r="C18" s="34" t="s">
        <v>14</v>
      </c>
      <c r="D18" s="38" t="s">
        <v>21</v>
      </c>
      <c r="E18" s="39" t="s">
        <v>35</v>
      </c>
      <c r="F18" s="32" t="s">
        <v>36</v>
      </c>
      <c r="G18" s="40">
        <v>55</v>
      </c>
      <c r="H18" s="34" t="s">
        <v>18</v>
      </c>
      <c r="I18" s="34" t="s">
        <v>19</v>
      </c>
      <c r="J18" s="34" t="s">
        <v>20</v>
      </c>
      <c r="K18" s="66">
        <f>((9.3*0%)+9.3)*16250</f>
        <v>151125</v>
      </c>
      <c r="L18" s="66">
        <f t="shared" si="0"/>
        <v>99742500</v>
      </c>
      <c r="M18" s="66">
        <f t="shared" si="1"/>
        <v>99742500</v>
      </c>
      <c r="N18" s="41">
        <v>1</v>
      </c>
    </row>
    <row r="19" spans="1:14" s="27" customFormat="1" ht="38.25" x14ac:dyDescent="0.2">
      <c r="A19" s="37">
        <v>7</v>
      </c>
      <c r="B19" s="29">
        <f t="shared" si="2"/>
        <v>5581</v>
      </c>
      <c r="C19" s="34" t="s">
        <v>14</v>
      </c>
      <c r="D19" s="38" t="s">
        <v>15</v>
      </c>
      <c r="E19" s="39" t="s">
        <v>37</v>
      </c>
      <c r="F19" s="32" t="s">
        <v>38</v>
      </c>
      <c r="G19" s="40">
        <v>61</v>
      </c>
      <c r="H19" s="34" t="s">
        <v>18</v>
      </c>
      <c r="I19" s="34" t="s">
        <v>19</v>
      </c>
      <c r="J19" s="34" t="s">
        <v>20</v>
      </c>
      <c r="K19" s="66">
        <f>((9*(14+45)%)+9)*16250</f>
        <v>232537.49999999997</v>
      </c>
      <c r="L19" s="66">
        <f t="shared" si="0"/>
        <v>170217449.99999997</v>
      </c>
      <c r="M19" s="66">
        <f t="shared" si="1"/>
        <v>170217449.99999997</v>
      </c>
      <c r="N19" s="41">
        <v>1</v>
      </c>
    </row>
    <row r="20" spans="1:14" s="27" customFormat="1" ht="38.25" x14ac:dyDescent="0.2">
      <c r="A20" s="37">
        <v>7</v>
      </c>
      <c r="B20" s="29">
        <f t="shared" si="2"/>
        <v>5581</v>
      </c>
      <c r="C20" s="34" t="s">
        <v>14</v>
      </c>
      <c r="D20" s="38" t="s">
        <v>21</v>
      </c>
      <c r="E20" s="39" t="s">
        <v>37</v>
      </c>
      <c r="F20" s="32" t="s">
        <v>38</v>
      </c>
      <c r="G20" s="40">
        <v>61</v>
      </c>
      <c r="H20" s="34" t="s">
        <v>18</v>
      </c>
      <c r="I20" s="34" t="s">
        <v>19</v>
      </c>
      <c r="J20" s="34" t="s">
        <v>20</v>
      </c>
      <c r="K20" s="66">
        <f>((9.3*14%)+9.3)*16250</f>
        <v>172282.5</v>
      </c>
      <c r="L20" s="66">
        <f t="shared" si="0"/>
        <v>126110790</v>
      </c>
      <c r="M20" s="66">
        <f t="shared" si="1"/>
        <v>126110790</v>
      </c>
      <c r="N20" s="41">
        <v>1</v>
      </c>
    </row>
    <row r="21" spans="1:14" s="27" customFormat="1" ht="38.25" x14ac:dyDescent="0.2">
      <c r="A21" s="37">
        <v>8</v>
      </c>
      <c r="B21" s="29">
        <f t="shared" si="2"/>
        <v>5582</v>
      </c>
      <c r="C21" s="34" t="s">
        <v>14</v>
      </c>
      <c r="D21" s="38" t="s">
        <v>15</v>
      </c>
      <c r="E21" s="39" t="s">
        <v>39</v>
      </c>
      <c r="F21" s="48" t="s">
        <v>40</v>
      </c>
      <c r="G21" s="40">
        <v>78</v>
      </c>
      <c r="H21" s="34" t="s">
        <v>18</v>
      </c>
      <c r="I21" s="34" t="s">
        <v>19</v>
      </c>
      <c r="J21" s="34" t="s">
        <v>20</v>
      </c>
      <c r="K21" s="66">
        <f>((9*(14+45)%)+9)*16250</f>
        <v>232537.49999999997</v>
      </c>
      <c r="L21" s="66">
        <f t="shared" si="0"/>
        <v>217655099.99999994</v>
      </c>
      <c r="M21" s="66">
        <f t="shared" si="1"/>
        <v>217655099.99999994</v>
      </c>
      <c r="N21" s="41">
        <v>1</v>
      </c>
    </row>
    <row r="22" spans="1:14" s="27" customFormat="1" ht="38.25" x14ac:dyDescent="0.2">
      <c r="A22" s="37">
        <v>8</v>
      </c>
      <c r="B22" s="29">
        <f t="shared" si="2"/>
        <v>5582</v>
      </c>
      <c r="C22" s="34" t="s">
        <v>14</v>
      </c>
      <c r="D22" s="38" t="s">
        <v>21</v>
      </c>
      <c r="E22" s="39" t="s">
        <v>39</v>
      </c>
      <c r="F22" s="48" t="s">
        <v>40</v>
      </c>
      <c r="G22" s="40">
        <v>78</v>
      </c>
      <c r="H22" s="34" t="s">
        <v>18</v>
      </c>
      <c r="I22" s="34" t="s">
        <v>19</v>
      </c>
      <c r="J22" s="34" t="s">
        <v>20</v>
      </c>
      <c r="K22" s="66">
        <f>((9.3*14%)+9.3)*16250</f>
        <v>172282.5</v>
      </c>
      <c r="L22" s="66">
        <f t="shared" si="0"/>
        <v>161256420</v>
      </c>
      <c r="M22" s="66">
        <f>L22*N22</f>
        <v>161256420</v>
      </c>
      <c r="N22" s="41">
        <v>1</v>
      </c>
    </row>
    <row r="23" spans="1:14" s="27" customFormat="1" ht="38.25" x14ac:dyDescent="0.2">
      <c r="A23" s="37">
        <v>8</v>
      </c>
      <c r="B23" s="29">
        <f t="shared" si="2"/>
        <v>5583</v>
      </c>
      <c r="C23" s="26" t="s">
        <v>14</v>
      </c>
      <c r="D23" s="38" t="s">
        <v>15</v>
      </c>
      <c r="E23" s="39" t="s">
        <v>41</v>
      </c>
      <c r="F23" s="48" t="s">
        <v>40</v>
      </c>
      <c r="G23" s="40">
        <v>62</v>
      </c>
      <c r="H23" s="34" t="s">
        <v>18</v>
      </c>
      <c r="I23" s="34" t="s">
        <v>19</v>
      </c>
      <c r="J23" s="34" t="s">
        <v>20</v>
      </c>
      <c r="K23" s="66">
        <f>((9*(14+45)%)+9)*16250</f>
        <v>232537.49999999997</v>
      </c>
      <c r="L23" s="66">
        <f t="shared" si="0"/>
        <v>173007899.99999997</v>
      </c>
      <c r="M23" s="66">
        <f>L23*N23</f>
        <v>173007899.99999997</v>
      </c>
      <c r="N23" s="41">
        <v>1</v>
      </c>
    </row>
    <row r="24" spans="1:14" s="27" customFormat="1" ht="38.25" x14ac:dyDescent="0.2">
      <c r="A24" s="37">
        <v>8</v>
      </c>
      <c r="B24" s="29">
        <f t="shared" si="2"/>
        <v>5583</v>
      </c>
      <c r="C24" s="34" t="s">
        <v>14</v>
      </c>
      <c r="D24" s="38" t="s">
        <v>21</v>
      </c>
      <c r="E24" s="39" t="s">
        <v>41</v>
      </c>
      <c r="F24" s="48" t="s">
        <v>40</v>
      </c>
      <c r="G24" s="40">
        <v>62</v>
      </c>
      <c r="H24" s="34" t="s">
        <v>18</v>
      </c>
      <c r="I24" s="34" t="s">
        <v>19</v>
      </c>
      <c r="J24" s="34" t="s">
        <v>20</v>
      </c>
      <c r="K24" s="66">
        <f>((9.3*14%)+9.3)*16250</f>
        <v>172282.5</v>
      </c>
      <c r="L24" s="66">
        <f t="shared" si="0"/>
        <v>128178180</v>
      </c>
      <c r="M24" s="66">
        <f t="shared" si="1"/>
        <v>128178180</v>
      </c>
      <c r="N24" s="41">
        <v>1</v>
      </c>
    </row>
    <row r="25" spans="1:14" s="27" customFormat="1" ht="38.25" x14ac:dyDescent="0.2">
      <c r="A25" s="37">
        <v>8</v>
      </c>
      <c r="B25" s="29">
        <f t="shared" si="2"/>
        <v>5584</v>
      </c>
      <c r="C25" s="34" t="s">
        <v>14</v>
      </c>
      <c r="D25" s="38" t="s">
        <v>15</v>
      </c>
      <c r="E25" s="39" t="s">
        <v>42</v>
      </c>
      <c r="F25" s="48" t="s">
        <v>40</v>
      </c>
      <c r="G25" s="40">
        <v>53</v>
      </c>
      <c r="H25" s="34" t="s">
        <v>18</v>
      </c>
      <c r="I25" s="34" t="s">
        <v>19</v>
      </c>
      <c r="J25" s="34" t="s">
        <v>20</v>
      </c>
      <c r="K25" s="66">
        <f>((9*(14+45)%)+9)*16250</f>
        <v>232537.49999999997</v>
      </c>
      <c r="L25" s="66">
        <f t="shared" si="0"/>
        <v>147893849.99999997</v>
      </c>
      <c r="M25" s="66">
        <f t="shared" si="1"/>
        <v>147893849.99999997</v>
      </c>
      <c r="N25" s="41">
        <v>1</v>
      </c>
    </row>
    <row r="26" spans="1:14" s="27" customFormat="1" ht="38.25" x14ac:dyDescent="0.2">
      <c r="A26" s="37">
        <v>8</v>
      </c>
      <c r="B26" s="29">
        <f t="shared" si="2"/>
        <v>5584</v>
      </c>
      <c r="C26" s="34" t="s">
        <v>14</v>
      </c>
      <c r="D26" s="38" t="s">
        <v>21</v>
      </c>
      <c r="E26" s="39" t="s">
        <v>42</v>
      </c>
      <c r="F26" s="48" t="s">
        <v>40</v>
      </c>
      <c r="G26" s="40">
        <v>53</v>
      </c>
      <c r="H26" s="34" t="s">
        <v>18</v>
      </c>
      <c r="I26" s="34" t="s">
        <v>19</v>
      </c>
      <c r="J26" s="34" t="s">
        <v>20</v>
      </c>
      <c r="K26" s="66">
        <f>((9.3*14%)+9.3)*16250</f>
        <v>172282.5</v>
      </c>
      <c r="L26" s="66">
        <f t="shared" si="0"/>
        <v>109571670</v>
      </c>
      <c r="M26" s="66">
        <f t="shared" si="1"/>
        <v>109571670</v>
      </c>
      <c r="N26" s="41">
        <v>1</v>
      </c>
    </row>
    <row r="27" spans="1:14" s="27" customFormat="1" ht="38.25" x14ac:dyDescent="0.2">
      <c r="A27" s="37">
        <v>8</v>
      </c>
      <c r="B27" s="29">
        <f t="shared" si="2"/>
        <v>5585</v>
      </c>
      <c r="C27" s="34" t="s">
        <v>14</v>
      </c>
      <c r="D27" s="38" t="s">
        <v>15</v>
      </c>
      <c r="E27" s="39" t="s">
        <v>42</v>
      </c>
      <c r="F27" s="48" t="s">
        <v>40</v>
      </c>
      <c r="G27" s="40">
        <v>53</v>
      </c>
      <c r="H27" s="34" t="s">
        <v>18</v>
      </c>
      <c r="I27" s="34" t="s">
        <v>19</v>
      </c>
      <c r="J27" s="34" t="s">
        <v>20</v>
      </c>
      <c r="K27" s="66">
        <f>((9*(14+45)%)+9)*16250</f>
        <v>232537.49999999997</v>
      </c>
      <c r="L27" s="66">
        <f t="shared" si="0"/>
        <v>147893849.99999997</v>
      </c>
      <c r="M27" s="66">
        <f t="shared" si="1"/>
        <v>147893849.99999997</v>
      </c>
      <c r="N27" s="41">
        <v>1</v>
      </c>
    </row>
    <row r="28" spans="1:14" s="27" customFormat="1" ht="38.25" x14ac:dyDescent="0.2">
      <c r="A28" s="37">
        <v>8</v>
      </c>
      <c r="B28" s="29">
        <f t="shared" si="2"/>
        <v>5585</v>
      </c>
      <c r="C28" s="34" t="s">
        <v>14</v>
      </c>
      <c r="D28" s="38" t="s">
        <v>21</v>
      </c>
      <c r="E28" s="39" t="s">
        <v>42</v>
      </c>
      <c r="F28" s="48" t="s">
        <v>40</v>
      </c>
      <c r="G28" s="40">
        <v>53</v>
      </c>
      <c r="H28" s="34" t="s">
        <v>18</v>
      </c>
      <c r="I28" s="34" t="s">
        <v>19</v>
      </c>
      <c r="J28" s="34" t="s">
        <v>20</v>
      </c>
      <c r="K28" s="66">
        <f>((9.3*14%)+9.3)*16250</f>
        <v>172282.5</v>
      </c>
      <c r="L28" s="66">
        <f t="shared" si="0"/>
        <v>109571670</v>
      </c>
      <c r="M28" s="66">
        <f t="shared" si="1"/>
        <v>109571670</v>
      </c>
      <c r="N28" s="41">
        <v>1</v>
      </c>
    </row>
    <row r="29" spans="1:14" s="27" customFormat="1" ht="38.25" x14ac:dyDescent="0.2">
      <c r="A29" s="37">
        <v>9</v>
      </c>
      <c r="B29" s="29">
        <f t="shared" si="2"/>
        <v>5586</v>
      </c>
      <c r="C29" s="34" t="s">
        <v>14</v>
      </c>
      <c r="D29" s="38" t="s">
        <v>15</v>
      </c>
      <c r="E29" s="39" t="s">
        <v>43</v>
      </c>
      <c r="F29" s="48" t="s">
        <v>44</v>
      </c>
      <c r="G29" s="40">
        <v>56</v>
      </c>
      <c r="H29" s="34" t="s">
        <v>18</v>
      </c>
      <c r="I29" s="34" t="s">
        <v>19</v>
      </c>
      <c r="J29" s="34" t="s">
        <v>20</v>
      </c>
      <c r="K29" s="66">
        <f>((9*(14+45)%)+9)*16250</f>
        <v>232537.49999999997</v>
      </c>
      <c r="L29" s="66">
        <f t="shared" si="0"/>
        <v>156265199.99999997</v>
      </c>
      <c r="M29" s="66">
        <f t="shared" si="1"/>
        <v>156265199.99999997</v>
      </c>
      <c r="N29" s="41">
        <v>1</v>
      </c>
    </row>
    <row r="30" spans="1:14" s="27" customFormat="1" ht="38.25" x14ac:dyDescent="0.2">
      <c r="A30" s="37">
        <v>9</v>
      </c>
      <c r="B30" s="29">
        <f t="shared" si="2"/>
        <v>5586</v>
      </c>
      <c r="C30" s="34" t="s">
        <v>14</v>
      </c>
      <c r="D30" s="38" t="s">
        <v>21</v>
      </c>
      <c r="E30" s="39" t="s">
        <v>43</v>
      </c>
      <c r="F30" s="48" t="s">
        <v>44</v>
      </c>
      <c r="G30" s="40">
        <v>56</v>
      </c>
      <c r="H30" s="34" t="s">
        <v>18</v>
      </c>
      <c r="I30" s="34" t="s">
        <v>19</v>
      </c>
      <c r="J30" s="34" t="s">
        <v>20</v>
      </c>
      <c r="K30" s="66">
        <f>((9.3*14%)+9.3)*16250</f>
        <v>172282.5</v>
      </c>
      <c r="L30" s="66">
        <f t="shared" si="0"/>
        <v>115773840</v>
      </c>
      <c r="M30" s="66">
        <f t="shared" si="1"/>
        <v>115773840</v>
      </c>
      <c r="N30" s="41">
        <v>1</v>
      </c>
    </row>
    <row r="31" spans="1:14" s="27" customFormat="1" ht="38.25" x14ac:dyDescent="0.2">
      <c r="A31" s="37">
        <v>9</v>
      </c>
      <c r="B31" s="29">
        <f t="shared" si="2"/>
        <v>5587</v>
      </c>
      <c r="C31" s="34" t="s">
        <v>14</v>
      </c>
      <c r="D31" s="38" t="s">
        <v>15</v>
      </c>
      <c r="E31" s="39" t="s">
        <v>45</v>
      </c>
      <c r="F31" s="48" t="s">
        <v>46</v>
      </c>
      <c r="G31" s="40">
        <v>60</v>
      </c>
      <c r="H31" s="34" t="s">
        <v>18</v>
      </c>
      <c r="I31" s="34" t="s">
        <v>19</v>
      </c>
      <c r="J31" s="34" t="s">
        <v>20</v>
      </c>
      <c r="K31" s="66">
        <f>((9*(14+45)%)+9)*16250</f>
        <v>232537.49999999997</v>
      </c>
      <c r="L31" s="66">
        <f t="shared" si="0"/>
        <v>167426999.99999997</v>
      </c>
      <c r="M31" s="66">
        <f t="shared" si="1"/>
        <v>167426999.99999997</v>
      </c>
      <c r="N31" s="41">
        <v>1</v>
      </c>
    </row>
    <row r="32" spans="1:14" s="27" customFormat="1" ht="38.25" x14ac:dyDescent="0.2">
      <c r="A32" s="37">
        <v>9</v>
      </c>
      <c r="B32" s="29">
        <f t="shared" si="2"/>
        <v>5587</v>
      </c>
      <c r="C32" s="34" t="s">
        <v>14</v>
      </c>
      <c r="D32" s="38" t="s">
        <v>21</v>
      </c>
      <c r="E32" s="39" t="s">
        <v>45</v>
      </c>
      <c r="F32" s="48" t="s">
        <v>46</v>
      </c>
      <c r="G32" s="40">
        <v>60</v>
      </c>
      <c r="H32" s="34" t="s">
        <v>18</v>
      </c>
      <c r="I32" s="34" t="s">
        <v>19</v>
      </c>
      <c r="J32" s="34" t="s">
        <v>20</v>
      </c>
      <c r="K32" s="66">
        <f>((9.3*14%)+9.3)*16250</f>
        <v>172282.5</v>
      </c>
      <c r="L32" s="66">
        <f t="shared" si="0"/>
        <v>124043400</v>
      </c>
      <c r="M32" s="66">
        <f t="shared" si="1"/>
        <v>124043400</v>
      </c>
      <c r="N32" s="41">
        <v>1</v>
      </c>
    </row>
    <row r="33" spans="1:14" s="27" customFormat="1" ht="38.25" x14ac:dyDescent="0.2">
      <c r="A33" s="37">
        <v>10</v>
      </c>
      <c r="B33" s="29">
        <f t="shared" si="2"/>
        <v>5588</v>
      </c>
      <c r="C33" s="34" t="s">
        <v>14</v>
      </c>
      <c r="D33" s="25" t="s">
        <v>15</v>
      </c>
      <c r="E33" s="39" t="s">
        <v>47</v>
      </c>
      <c r="F33" s="32" t="s">
        <v>48</v>
      </c>
      <c r="G33" s="40">
        <v>44</v>
      </c>
      <c r="H33" s="34" t="s">
        <v>18</v>
      </c>
      <c r="I33" s="34" t="s">
        <v>19</v>
      </c>
      <c r="J33" s="34" t="s">
        <v>20</v>
      </c>
      <c r="K33" s="66">
        <f>((9*(14+45)%)+9)*16250</f>
        <v>232537.49999999997</v>
      </c>
      <c r="L33" s="66">
        <f t="shared" si="0"/>
        <v>122779799.99999997</v>
      </c>
      <c r="M33" s="66">
        <f t="shared" si="1"/>
        <v>122779799.99999997</v>
      </c>
      <c r="N33" s="41">
        <v>1</v>
      </c>
    </row>
    <row r="34" spans="1:14" s="47" customFormat="1" ht="38.25" x14ac:dyDescent="0.2">
      <c r="A34" s="42">
        <v>10</v>
      </c>
      <c r="B34" s="29">
        <f t="shared" si="2"/>
        <v>5588</v>
      </c>
      <c r="C34" s="25" t="s">
        <v>14</v>
      </c>
      <c r="D34" s="36" t="s">
        <v>21</v>
      </c>
      <c r="E34" s="39" t="s">
        <v>47</v>
      </c>
      <c r="F34" s="32" t="s">
        <v>48</v>
      </c>
      <c r="G34" s="44">
        <v>44</v>
      </c>
      <c r="H34" s="25" t="s">
        <v>18</v>
      </c>
      <c r="I34" s="34" t="s">
        <v>19</v>
      </c>
      <c r="J34" s="25" t="s">
        <v>20</v>
      </c>
      <c r="K34" s="67">
        <f>((9.3*14%)+9.3)*16250</f>
        <v>172282.5</v>
      </c>
      <c r="L34" s="67">
        <f t="shared" si="0"/>
        <v>90965160</v>
      </c>
      <c r="M34" s="67">
        <f t="shared" si="1"/>
        <v>90965160</v>
      </c>
      <c r="N34" s="45">
        <v>1</v>
      </c>
    </row>
    <row r="35" spans="1:14" s="27" customFormat="1" ht="76.5" x14ac:dyDescent="0.2">
      <c r="A35" s="37">
        <v>10</v>
      </c>
      <c r="B35" s="29">
        <f t="shared" si="2"/>
        <v>5589</v>
      </c>
      <c r="C35" s="34" t="s">
        <v>14</v>
      </c>
      <c r="D35" s="25" t="s">
        <v>15</v>
      </c>
      <c r="E35" s="39" t="s">
        <v>49</v>
      </c>
      <c r="F35" s="32" t="s">
        <v>50</v>
      </c>
      <c r="G35" s="40">
        <v>50</v>
      </c>
      <c r="H35" s="34" t="s">
        <v>18</v>
      </c>
      <c r="I35" s="34" t="s">
        <v>19</v>
      </c>
      <c r="J35" s="34" t="s">
        <v>20</v>
      </c>
      <c r="K35" s="66">
        <f>((9*(28+45)%)+9)*16250</f>
        <v>253012.5</v>
      </c>
      <c r="L35" s="66">
        <f t="shared" si="0"/>
        <v>151807500</v>
      </c>
      <c r="M35" s="66">
        <f t="shared" si="1"/>
        <v>151807500</v>
      </c>
      <c r="N35" s="41">
        <v>1</v>
      </c>
    </row>
    <row r="36" spans="1:14" s="27" customFormat="1" ht="76.5" x14ac:dyDescent="0.2">
      <c r="A36" s="37">
        <v>10</v>
      </c>
      <c r="B36" s="29">
        <f t="shared" si="2"/>
        <v>5589</v>
      </c>
      <c r="C36" s="34" t="s">
        <v>14</v>
      </c>
      <c r="D36" s="36" t="s">
        <v>21</v>
      </c>
      <c r="E36" s="39" t="s">
        <v>49</v>
      </c>
      <c r="F36" s="32" t="s">
        <v>50</v>
      </c>
      <c r="G36" s="40">
        <v>50</v>
      </c>
      <c r="H36" s="34" t="s">
        <v>18</v>
      </c>
      <c r="I36" s="34" t="s">
        <v>19</v>
      </c>
      <c r="J36" s="34" t="s">
        <v>20</v>
      </c>
      <c r="K36" s="66">
        <f>((9.3*28%)+9.3)*16250</f>
        <v>193440.00000000003</v>
      </c>
      <c r="L36" s="66">
        <f t="shared" si="0"/>
        <v>116064000.00000003</v>
      </c>
      <c r="M36" s="66">
        <f t="shared" si="1"/>
        <v>116064000.00000003</v>
      </c>
      <c r="N36" s="41">
        <v>1</v>
      </c>
    </row>
    <row r="37" spans="1:14" s="27" customFormat="1" ht="51" x14ac:dyDescent="0.2">
      <c r="A37" s="37">
        <v>10</v>
      </c>
      <c r="B37" s="29">
        <f t="shared" ref="B37:B56" si="3">B35+1</f>
        <v>5590</v>
      </c>
      <c r="C37" s="34" t="s">
        <v>14</v>
      </c>
      <c r="D37" s="34" t="s">
        <v>15</v>
      </c>
      <c r="E37" s="39" t="s">
        <v>51</v>
      </c>
      <c r="F37" s="32" t="s">
        <v>52</v>
      </c>
      <c r="G37" s="40">
        <v>30</v>
      </c>
      <c r="H37" s="34" t="s">
        <v>18</v>
      </c>
      <c r="I37" s="34" t="s">
        <v>19</v>
      </c>
      <c r="J37" s="34" t="s">
        <v>20</v>
      </c>
      <c r="K37" s="66">
        <f>((9*(14+45)%)+9)*16250</f>
        <v>232537.49999999997</v>
      </c>
      <c r="L37" s="66">
        <f t="shared" si="0"/>
        <v>83713499.999999985</v>
      </c>
      <c r="M37" s="66">
        <f t="shared" si="1"/>
        <v>83713499.999999985</v>
      </c>
      <c r="N37" s="41">
        <v>1</v>
      </c>
    </row>
    <row r="38" spans="1:14" s="27" customFormat="1" ht="51" x14ac:dyDescent="0.2">
      <c r="A38" s="37">
        <v>10</v>
      </c>
      <c r="B38" s="29">
        <f t="shared" si="3"/>
        <v>5590</v>
      </c>
      <c r="C38" s="34" t="s">
        <v>14</v>
      </c>
      <c r="D38" s="30" t="s">
        <v>21</v>
      </c>
      <c r="E38" s="39" t="s">
        <v>51</v>
      </c>
      <c r="F38" s="32" t="s">
        <v>52</v>
      </c>
      <c r="G38" s="40">
        <v>30</v>
      </c>
      <c r="H38" s="34" t="s">
        <v>18</v>
      </c>
      <c r="I38" s="34" t="s">
        <v>19</v>
      </c>
      <c r="J38" s="34" t="s">
        <v>20</v>
      </c>
      <c r="K38" s="66">
        <f>((9.3*14%)+9.3)*16250</f>
        <v>172282.5</v>
      </c>
      <c r="L38" s="66">
        <f t="shared" si="0"/>
        <v>62021700</v>
      </c>
      <c r="M38" s="66">
        <f t="shared" si="1"/>
        <v>62021700</v>
      </c>
      <c r="N38" s="41">
        <v>1</v>
      </c>
    </row>
    <row r="39" spans="1:14" s="27" customFormat="1" ht="38.25" x14ac:dyDescent="0.2">
      <c r="A39" s="37">
        <v>10</v>
      </c>
      <c r="B39" s="29">
        <f t="shared" si="3"/>
        <v>5591</v>
      </c>
      <c r="C39" s="34" t="s">
        <v>14</v>
      </c>
      <c r="D39" s="34" t="s">
        <v>15</v>
      </c>
      <c r="E39" s="39" t="s">
        <v>53</v>
      </c>
      <c r="F39" s="48" t="s">
        <v>54</v>
      </c>
      <c r="G39" s="40">
        <v>59</v>
      </c>
      <c r="H39" s="34" t="s">
        <v>18</v>
      </c>
      <c r="I39" s="34" t="s">
        <v>19</v>
      </c>
      <c r="J39" s="34" t="s">
        <v>20</v>
      </c>
      <c r="K39" s="66">
        <f>ROUND(((9*(14+45)%)+9)*16250,0)</f>
        <v>232538</v>
      </c>
      <c r="L39" s="66">
        <f t="shared" si="0"/>
        <v>164636904</v>
      </c>
      <c r="M39" s="66">
        <f t="shared" si="1"/>
        <v>164636904</v>
      </c>
      <c r="N39" s="41">
        <v>1</v>
      </c>
    </row>
    <row r="40" spans="1:14" s="27" customFormat="1" ht="38.25" x14ac:dyDescent="0.2">
      <c r="A40" s="37">
        <v>10</v>
      </c>
      <c r="B40" s="29">
        <f t="shared" si="3"/>
        <v>5591</v>
      </c>
      <c r="C40" s="34" t="s">
        <v>14</v>
      </c>
      <c r="D40" s="30" t="s">
        <v>21</v>
      </c>
      <c r="E40" s="39" t="s">
        <v>53</v>
      </c>
      <c r="F40" s="48" t="s">
        <v>54</v>
      </c>
      <c r="G40" s="40">
        <v>59</v>
      </c>
      <c r="H40" s="34" t="s">
        <v>18</v>
      </c>
      <c r="I40" s="34" t="s">
        <v>19</v>
      </c>
      <c r="J40" s="34" t="s">
        <v>20</v>
      </c>
      <c r="K40" s="66">
        <f>((9.3*14%)+9.3)*16250</f>
        <v>172282.5</v>
      </c>
      <c r="L40" s="66">
        <f t="shared" si="0"/>
        <v>121976010</v>
      </c>
      <c r="M40" s="66">
        <f t="shared" si="1"/>
        <v>121976010</v>
      </c>
      <c r="N40" s="41">
        <v>1</v>
      </c>
    </row>
    <row r="41" spans="1:14" s="27" customFormat="1" ht="53.25" customHeight="1" x14ac:dyDescent="0.2">
      <c r="A41" s="37">
        <v>11</v>
      </c>
      <c r="B41" s="29">
        <f t="shared" si="3"/>
        <v>5592</v>
      </c>
      <c r="C41" s="34" t="s">
        <v>14</v>
      </c>
      <c r="D41" s="34" t="s">
        <v>15</v>
      </c>
      <c r="E41" s="39" t="s">
        <v>55</v>
      </c>
      <c r="F41" s="48" t="s">
        <v>56</v>
      </c>
      <c r="G41" s="40">
        <v>40</v>
      </c>
      <c r="H41" s="34" t="s">
        <v>18</v>
      </c>
      <c r="I41" s="34" t="s">
        <v>19</v>
      </c>
      <c r="J41" s="34" t="s">
        <v>20</v>
      </c>
      <c r="K41" s="66">
        <f>((9*(84+45)%)+9)*16250</f>
        <v>334912.5</v>
      </c>
      <c r="L41" s="66">
        <f t="shared" si="0"/>
        <v>160758000</v>
      </c>
      <c r="M41" s="66">
        <f t="shared" si="1"/>
        <v>160758000</v>
      </c>
      <c r="N41" s="41">
        <v>1</v>
      </c>
    </row>
    <row r="42" spans="1:14" s="27" customFormat="1" ht="38.25" x14ac:dyDescent="0.2">
      <c r="A42" s="37">
        <v>11</v>
      </c>
      <c r="B42" s="29">
        <f t="shared" si="3"/>
        <v>5592</v>
      </c>
      <c r="C42" s="34" t="s">
        <v>14</v>
      </c>
      <c r="D42" s="30" t="s">
        <v>21</v>
      </c>
      <c r="E42" s="39" t="s">
        <v>55</v>
      </c>
      <c r="F42" s="48" t="s">
        <v>56</v>
      </c>
      <c r="G42" s="40">
        <v>40</v>
      </c>
      <c r="H42" s="34" t="s">
        <v>18</v>
      </c>
      <c r="I42" s="34" t="s">
        <v>19</v>
      </c>
      <c r="J42" s="34" t="s">
        <v>20</v>
      </c>
      <c r="K42" s="66">
        <f>((9.3*84%)+9.3)*16250</f>
        <v>278070.00000000006</v>
      </c>
      <c r="L42" s="66">
        <f t="shared" si="0"/>
        <v>133473600.00000003</v>
      </c>
      <c r="M42" s="66">
        <f t="shared" si="1"/>
        <v>133473600.00000003</v>
      </c>
      <c r="N42" s="41">
        <v>1</v>
      </c>
    </row>
    <row r="43" spans="1:14" s="27" customFormat="1" ht="38.25" x14ac:dyDescent="0.2">
      <c r="A43" s="37">
        <v>12</v>
      </c>
      <c r="B43" s="29">
        <f t="shared" si="3"/>
        <v>5593</v>
      </c>
      <c r="C43" s="34" t="s">
        <v>14</v>
      </c>
      <c r="D43" s="34" t="s">
        <v>15</v>
      </c>
      <c r="E43" s="39" t="s">
        <v>57</v>
      </c>
      <c r="F43" s="48" t="s">
        <v>56</v>
      </c>
      <c r="G43" s="40">
        <v>46</v>
      </c>
      <c r="H43" s="34" t="s">
        <v>18</v>
      </c>
      <c r="I43" s="34" t="s">
        <v>19</v>
      </c>
      <c r="J43" s="34" t="s">
        <v>20</v>
      </c>
      <c r="K43" s="66">
        <f>((9*(56+45)%)+9)*16250</f>
        <v>293962.5</v>
      </c>
      <c r="L43" s="66">
        <f t="shared" si="0"/>
        <v>162267300</v>
      </c>
      <c r="M43" s="66">
        <f>L43*N43</f>
        <v>162267300</v>
      </c>
      <c r="N43" s="41">
        <v>1</v>
      </c>
    </row>
    <row r="44" spans="1:14" s="27" customFormat="1" ht="38.25" x14ac:dyDescent="0.2">
      <c r="A44" s="37">
        <v>12</v>
      </c>
      <c r="B44" s="29">
        <f t="shared" si="3"/>
        <v>5593</v>
      </c>
      <c r="C44" s="34" t="s">
        <v>14</v>
      </c>
      <c r="D44" s="30" t="s">
        <v>21</v>
      </c>
      <c r="E44" s="39" t="s">
        <v>57</v>
      </c>
      <c r="F44" s="48" t="s">
        <v>56</v>
      </c>
      <c r="G44" s="40">
        <v>46</v>
      </c>
      <c r="H44" s="34" t="s">
        <v>18</v>
      </c>
      <c r="I44" s="34" t="s">
        <v>19</v>
      </c>
      <c r="J44" s="34" t="s">
        <v>20</v>
      </c>
      <c r="K44" s="66">
        <f>((9.3*56%)+9.3)*16250</f>
        <v>235755.00000000003</v>
      </c>
      <c r="L44" s="66">
        <f t="shared" si="0"/>
        <v>130136760.00000003</v>
      </c>
      <c r="M44" s="66">
        <f t="shared" si="1"/>
        <v>130136760.00000003</v>
      </c>
      <c r="N44" s="41">
        <v>1</v>
      </c>
    </row>
    <row r="45" spans="1:14" s="27" customFormat="1" ht="38.25" x14ac:dyDescent="0.2">
      <c r="A45" s="37">
        <v>13</v>
      </c>
      <c r="B45" s="29">
        <f t="shared" si="3"/>
        <v>5594</v>
      </c>
      <c r="C45" s="34" t="s">
        <v>14</v>
      </c>
      <c r="D45" s="34" t="s">
        <v>15</v>
      </c>
      <c r="E45" s="39" t="s">
        <v>58</v>
      </c>
      <c r="F45" s="34" t="s">
        <v>59</v>
      </c>
      <c r="G45" s="40">
        <v>75</v>
      </c>
      <c r="H45" s="34" t="s">
        <v>18</v>
      </c>
      <c r="I45" s="34" t="s">
        <v>19</v>
      </c>
      <c r="J45" s="34" t="s">
        <v>20</v>
      </c>
      <c r="K45" s="66">
        <f>ROUND(((9*(0+45)%)+9)*16250,0)</f>
        <v>212063</v>
      </c>
      <c r="L45" s="66">
        <f t="shared" si="0"/>
        <v>190856700</v>
      </c>
      <c r="M45" s="66">
        <f t="shared" si="1"/>
        <v>190856700</v>
      </c>
      <c r="N45" s="41">
        <v>1</v>
      </c>
    </row>
    <row r="46" spans="1:14" s="27" customFormat="1" ht="38.25" x14ac:dyDescent="0.2">
      <c r="A46" s="37">
        <v>13</v>
      </c>
      <c r="B46" s="29">
        <f t="shared" si="3"/>
        <v>5594</v>
      </c>
      <c r="C46" s="34" t="s">
        <v>14</v>
      </c>
      <c r="D46" s="30" t="s">
        <v>21</v>
      </c>
      <c r="E46" s="39" t="s">
        <v>58</v>
      </c>
      <c r="F46" s="34" t="s">
        <v>59</v>
      </c>
      <c r="G46" s="40">
        <v>75</v>
      </c>
      <c r="H46" s="34" t="s">
        <v>18</v>
      </c>
      <c r="I46" s="34" t="s">
        <v>19</v>
      </c>
      <c r="J46" s="34" t="s">
        <v>20</v>
      </c>
      <c r="K46" s="66">
        <f>((9.3*0%)+9.3)*16250</f>
        <v>151125</v>
      </c>
      <c r="L46" s="66">
        <f t="shared" si="0"/>
        <v>136012500</v>
      </c>
      <c r="M46" s="66">
        <f t="shared" si="1"/>
        <v>136012500</v>
      </c>
      <c r="N46" s="41">
        <v>1</v>
      </c>
    </row>
    <row r="47" spans="1:14" s="27" customFormat="1" ht="38.25" x14ac:dyDescent="0.2">
      <c r="A47" s="37">
        <v>13</v>
      </c>
      <c r="B47" s="29">
        <f t="shared" si="3"/>
        <v>5595</v>
      </c>
      <c r="C47" s="34" t="s">
        <v>14</v>
      </c>
      <c r="D47" s="34" t="s">
        <v>15</v>
      </c>
      <c r="E47" s="39" t="s">
        <v>60</v>
      </c>
      <c r="F47" s="32" t="s">
        <v>61</v>
      </c>
      <c r="G47" s="40">
        <v>90</v>
      </c>
      <c r="H47" s="34" t="s">
        <v>18</v>
      </c>
      <c r="I47" s="34" t="s">
        <v>19</v>
      </c>
      <c r="J47" s="34" t="s">
        <v>20</v>
      </c>
      <c r="K47" s="66">
        <f>((9*(0+45)%)+9)*16250</f>
        <v>212062.5</v>
      </c>
      <c r="L47" s="66">
        <f t="shared" si="0"/>
        <v>229027500</v>
      </c>
      <c r="M47" s="66">
        <f t="shared" si="1"/>
        <v>229027500</v>
      </c>
      <c r="N47" s="41">
        <v>1</v>
      </c>
    </row>
    <row r="48" spans="1:14" s="27" customFormat="1" ht="38.25" x14ac:dyDescent="0.2">
      <c r="A48" s="37">
        <v>13</v>
      </c>
      <c r="B48" s="29">
        <f t="shared" si="3"/>
        <v>5595</v>
      </c>
      <c r="C48" s="34" t="s">
        <v>14</v>
      </c>
      <c r="D48" s="30" t="s">
        <v>21</v>
      </c>
      <c r="E48" s="39" t="s">
        <v>60</v>
      </c>
      <c r="F48" s="32" t="s">
        <v>61</v>
      </c>
      <c r="G48" s="40">
        <v>90</v>
      </c>
      <c r="H48" s="34" t="s">
        <v>18</v>
      </c>
      <c r="I48" s="34" t="s">
        <v>19</v>
      </c>
      <c r="J48" s="34" t="s">
        <v>20</v>
      </c>
      <c r="K48" s="66">
        <f>((9.3*0%)+9.3)*16250</f>
        <v>151125</v>
      </c>
      <c r="L48" s="66">
        <f t="shared" si="0"/>
        <v>163215000</v>
      </c>
      <c r="M48" s="66">
        <f t="shared" si="1"/>
        <v>163215000</v>
      </c>
      <c r="N48" s="41">
        <v>1</v>
      </c>
    </row>
    <row r="49" spans="1:17" s="47" customFormat="1" ht="38.25" x14ac:dyDescent="0.2">
      <c r="A49" s="42">
        <v>13</v>
      </c>
      <c r="B49" s="29">
        <f t="shared" si="3"/>
        <v>5596</v>
      </c>
      <c r="C49" s="25" t="s">
        <v>14</v>
      </c>
      <c r="D49" s="25" t="s">
        <v>15</v>
      </c>
      <c r="E49" s="38" t="s">
        <v>60</v>
      </c>
      <c r="F49" s="25" t="s">
        <v>61</v>
      </c>
      <c r="G49" s="44">
        <v>75</v>
      </c>
      <c r="H49" s="25" t="s">
        <v>18</v>
      </c>
      <c r="I49" s="25" t="s">
        <v>19</v>
      </c>
      <c r="J49" s="25" t="s">
        <v>20</v>
      </c>
      <c r="K49" s="66">
        <f>((9*(0+45)%)+9)*16250</f>
        <v>212062.5</v>
      </c>
      <c r="L49" s="67">
        <f t="shared" si="0"/>
        <v>190856250</v>
      </c>
      <c r="M49" s="67">
        <f t="shared" si="1"/>
        <v>190856250</v>
      </c>
      <c r="N49" s="45">
        <v>1</v>
      </c>
    </row>
    <row r="50" spans="1:17" s="47" customFormat="1" ht="38.25" x14ac:dyDescent="0.2">
      <c r="A50" s="42">
        <v>13</v>
      </c>
      <c r="B50" s="29">
        <f t="shared" si="3"/>
        <v>5596</v>
      </c>
      <c r="C50" s="25" t="s">
        <v>14</v>
      </c>
      <c r="D50" s="36" t="s">
        <v>21</v>
      </c>
      <c r="E50" s="38" t="s">
        <v>60</v>
      </c>
      <c r="F50" s="25" t="s">
        <v>61</v>
      </c>
      <c r="G50" s="44">
        <v>75</v>
      </c>
      <c r="H50" s="25" t="s">
        <v>18</v>
      </c>
      <c r="I50" s="25" t="s">
        <v>19</v>
      </c>
      <c r="J50" s="25" t="s">
        <v>20</v>
      </c>
      <c r="K50" s="66">
        <f>((9.3*0%)+9.3)*16250</f>
        <v>151125</v>
      </c>
      <c r="L50" s="67">
        <f t="shared" si="0"/>
        <v>136012500</v>
      </c>
      <c r="M50" s="67">
        <f t="shared" si="1"/>
        <v>136012500</v>
      </c>
      <c r="N50" s="45">
        <v>1</v>
      </c>
    </row>
    <row r="51" spans="1:17" s="62" customFormat="1" ht="78.75" customHeight="1" x14ac:dyDescent="0.2">
      <c r="A51" s="57">
        <v>13</v>
      </c>
      <c r="B51" s="29">
        <f t="shared" si="3"/>
        <v>5597</v>
      </c>
      <c r="C51" s="46" t="s">
        <v>14</v>
      </c>
      <c r="D51" s="46" t="s">
        <v>15</v>
      </c>
      <c r="E51" s="58" t="s">
        <v>64</v>
      </c>
      <c r="F51" s="46" t="s">
        <v>56</v>
      </c>
      <c r="G51" s="59">
        <v>90</v>
      </c>
      <c r="H51" s="46" t="s">
        <v>18</v>
      </c>
      <c r="I51" s="46" t="s">
        <v>65</v>
      </c>
      <c r="J51" s="46" t="s">
        <v>20</v>
      </c>
      <c r="K51" s="66">
        <f>((9*(0+45)%)+9)*16250</f>
        <v>212062.5</v>
      </c>
      <c r="L51" s="67">
        <f t="shared" si="0"/>
        <v>229027500</v>
      </c>
      <c r="M51" s="67">
        <f t="shared" si="1"/>
        <v>229027500</v>
      </c>
      <c r="N51" s="60">
        <v>1</v>
      </c>
      <c r="O51" s="61"/>
      <c r="P51" s="61"/>
      <c r="Q51" s="61"/>
    </row>
    <row r="52" spans="1:17" s="62" customFormat="1" ht="78.75" customHeight="1" x14ac:dyDescent="0.2">
      <c r="A52" s="57">
        <v>13</v>
      </c>
      <c r="B52" s="29">
        <f t="shared" si="3"/>
        <v>5597</v>
      </c>
      <c r="C52" s="46" t="s">
        <v>14</v>
      </c>
      <c r="D52" s="63" t="s">
        <v>21</v>
      </c>
      <c r="E52" s="58" t="s">
        <v>64</v>
      </c>
      <c r="F52" s="46" t="s">
        <v>56</v>
      </c>
      <c r="G52" s="59">
        <v>90</v>
      </c>
      <c r="H52" s="46" t="s">
        <v>18</v>
      </c>
      <c r="I52" s="46" t="s">
        <v>65</v>
      </c>
      <c r="J52" s="46" t="s">
        <v>20</v>
      </c>
      <c r="K52" s="66">
        <f>((9.3*0%)+9.3)*16250</f>
        <v>151125</v>
      </c>
      <c r="L52" s="67">
        <f t="shared" si="0"/>
        <v>163215000</v>
      </c>
      <c r="M52" s="67">
        <f t="shared" si="1"/>
        <v>163215000</v>
      </c>
      <c r="N52" s="60">
        <v>1</v>
      </c>
      <c r="O52" s="61"/>
    </row>
    <row r="53" spans="1:17" s="27" customFormat="1" ht="38.25" x14ac:dyDescent="0.2">
      <c r="A53" s="37">
        <v>14</v>
      </c>
      <c r="B53" s="29">
        <f t="shared" si="3"/>
        <v>5598</v>
      </c>
      <c r="C53" s="34" t="s">
        <v>14</v>
      </c>
      <c r="D53" s="34" t="s">
        <v>15</v>
      </c>
      <c r="E53" s="39" t="s">
        <v>62</v>
      </c>
      <c r="F53" s="48" t="s">
        <v>56</v>
      </c>
      <c r="G53" s="40">
        <v>46</v>
      </c>
      <c r="H53" s="34" t="s">
        <v>18</v>
      </c>
      <c r="I53" s="25" t="s">
        <v>19</v>
      </c>
      <c r="J53" s="34" t="s">
        <v>20</v>
      </c>
      <c r="K53" s="66">
        <f>((9*(14+45)%)+9)*16250</f>
        <v>232537.49999999997</v>
      </c>
      <c r="L53" s="66">
        <f t="shared" si="0"/>
        <v>128360699.99999997</v>
      </c>
      <c r="M53" s="66">
        <f t="shared" si="1"/>
        <v>128360699.99999997</v>
      </c>
      <c r="N53" s="41">
        <v>1</v>
      </c>
    </row>
    <row r="54" spans="1:17" s="27" customFormat="1" ht="38.25" x14ac:dyDescent="0.2">
      <c r="A54" s="37">
        <v>14</v>
      </c>
      <c r="B54" s="29">
        <f t="shared" si="3"/>
        <v>5598</v>
      </c>
      <c r="C54" s="34" t="s">
        <v>14</v>
      </c>
      <c r="D54" s="30" t="s">
        <v>21</v>
      </c>
      <c r="E54" s="39" t="s">
        <v>62</v>
      </c>
      <c r="F54" s="48" t="s">
        <v>56</v>
      </c>
      <c r="G54" s="40">
        <v>46</v>
      </c>
      <c r="H54" s="34" t="s">
        <v>18</v>
      </c>
      <c r="I54" s="25" t="s">
        <v>19</v>
      </c>
      <c r="J54" s="34" t="s">
        <v>20</v>
      </c>
      <c r="K54" s="66">
        <f>((9.3*14%)+9.3)*16250</f>
        <v>172282.5</v>
      </c>
      <c r="L54" s="66">
        <f t="shared" si="0"/>
        <v>95099940</v>
      </c>
      <c r="M54" s="66">
        <f t="shared" si="1"/>
        <v>95099940</v>
      </c>
      <c r="N54" s="41">
        <v>1</v>
      </c>
    </row>
    <row r="55" spans="1:17" s="47" customFormat="1" ht="38.25" x14ac:dyDescent="0.2">
      <c r="A55" s="42">
        <v>16</v>
      </c>
      <c r="B55" s="29">
        <f t="shared" si="3"/>
        <v>5599</v>
      </c>
      <c r="C55" s="25" t="s">
        <v>14</v>
      </c>
      <c r="D55" s="34" t="s">
        <v>15</v>
      </c>
      <c r="E55" s="38" t="s">
        <v>63</v>
      </c>
      <c r="F55" s="34" t="s">
        <v>56</v>
      </c>
      <c r="G55" s="44">
        <v>81</v>
      </c>
      <c r="H55" s="25" t="s">
        <v>18</v>
      </c>
      <c r="I55" s="34" t="s">
        <v>19</v>
      </c>
      <c r="J55" s="25" t="s">
        <v>20</v>
      </c>
      <c r="K55" s="67">
        <f>((9*(14+45)%)+9)*16250</f>
        <v>232537.49999999997</v>
      </c>
      <c r="L55" s="67">
        <f t="shared" si="0"/>
        <v>226026449.99999994</v>
      </c>
      <c r="M55" s="67">
        <f>L55*N55</f>
        <v>226026449.99999994</v>
      </c>
      <c r="N55" s="41">
        <v>1</v>
      </c>
    </row>
    <row r="56" spans="1:17" s="47" customFormat="1" ht="39" thickBot="1" x14ac:dyDescent="0.25">
      <c r="A56" s="49">
        <v>16</v>
      </c>
      <c r="B56" s="50">
        <f t="shared" si="3"/>
        <v>5599</v>
      </c>
      <c r="C56" s="51" t="s">
        <v>14</v>
      </c>
      <c r="D56" s="52" t="s">
        <v>21</v>
      </c>
      <c r="E56" s="53" t="s">
        <v>63</v>
      </c>
      <c r="F56" s="54" t="s">
        <v>56</v>
      </c>
      <c r="G56" s="55">
        <v>81</v>
      </c>
      <c r="H56" s="51" t="s">
        <v>18</v>
      </c>
      <c r="I56" s="54" t="s">
        <v>19</v>
      </c>
      <c r="J56" s="51" t="s">
        <v>20</v>
      </c>
      <c r="K56" s="68">
        <f>((9.3*14%)+9.3)*16250</f>
        <v>172282.5</v>
      </c>
      <c r="L56" s="68">
        <f t="shared" si="0"/>
        <v>167458590</v>
      </c>
      <c r="M56" s="68">
        <f>L56*N56</f>
        <v>167458590</v>
      </c>
      <c r="N56" s="56">
        <v>1</v>
      </c>
    </row>
    <row r="57" spans="1:17" s="6" customFormat="1" x14ac:dyDescent="0.2">
      <c r="C57" s="7"/>
      <c r="F57" s="8"/>
      <c r="I57" s="8"/>
      <c r="L57" s="9"/>
      <c r="M57" s="9"/>
    </row>
    <row r="58" spans="1:17" s="13" customFormat="1" x14ac:dyDescent="0.2">
      <c r="C58" s="14"/>
      <c r="F58" s="15"/>
      <c r="I58" s="15"/>
      <c r="L58" s="16"/>
      <c r="M58" s="16"/>
    </row>
    <row r="59" spans="1:17" s="6" customFormat="1" x14ac:dyDescent="0.2">
      <c r="C59" s="7"/>
      <c r="F59" s="8"/>
      <c r="I59" s="8"/>
      <c r="L59" s="9"/>
      <c r="M59" s="9"/>
    </row>
  </sheetData>
  <autoFilter ref="A2:N56"/>
  <mergeCells count="1">
    <mergeCell ref="A1:N1"/>
  </mergeCells>
  <pageMargins left="0.38" right="0.34" top="0.48" bottom="0.47" header="0.3" footer="0.3"/>
  <pageSetup paperSize="14" scale="4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Nº1</vt:lpstr>
      <vt:lpstr>'Anexo Nº1'!Área_de_impresión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Hofflinger Concha, Patricia</dc:creator>
  <cp:lastModifiedBy>Cardenas Golsio, Claudia</cp:lastModifiedBy>
  <cp:lastPrinted>2019-07-08T15:17:55Z</cp:lastPrinted>
  <dcterms:created xsi:type="dcterms:W3CDTF">2019-07-02T15:19:17Z</dcterms:created>
  <dcterms:modified xsi:type="dcterms:W3CDTF">2019-07-11T19:06:27Z</dcterms:modified>
</cp:coreProperties>
</file>