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3. SENAME\Revisiones\"/>
    </mc:Choice>
  </mc:AlternateContent>
  <xr:revisionPtr revIDLastSave="0" documentId="13_ncr:1_{4FDD7556-11B2-4DAF-86F4-85E7AACC5EA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NEXO N°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3" l="1"/>
  <c r="K17" i="3" s="1"/>
  <c r="L17" i="3" s="1"/>
  <c r="J16" i="3"/>
  <c r="K16" i="3" s="1"/>
  <c r="L16" i="3" s="1"/>
  <c r="J19" i="3" l="1"/>
  <c r="K19" i="3" s="1"/>
  <c r="L19" i="3" s="1"/>
  <c r="J18" i="3"/>
  <c r="K18" i="3" s="1"/>
  <c r="Q11" i="3"/>
  <c r="R11" i="3" s="1"/>
  <c r="O10" i="3"/>
  <c r="N12" i="3"/>
  <c r="Q12" i="3" s="1"/>
  <c r="R12" i="3" s="1"/>
  <c r="N11" i="3"/>
  <c r="M10" i="3"/>
  <c r="P10" i="3" s="1"/>
  <c r="N9" i="3"/>
  <c r="Q9" i="3" s="1"/>
  <c r="R9" i="3" s="1"/>
  <c r="N8" i="3"/>
  <c r="Q8" i="3" s="1"/>
  <c r="R8" i="3" s="1"/>
  <c r="N6" i="3"/>
  <c r="Q6" i="3" s="1"/>
  <c r="R6" i="3" s="1"/>
  <c r="N5" i="3"/>
  <c r="Q5" i="3" s="1"/>
  <c r="R5" i="3" s="1"/>
  <c r="O9" i="3"/>
  <c r="O8" i="3"/>
  <c r="M7" i="3"/>
  <c r="P7" i="3" s="1"/>
  <c r="L10" i="3"/>
  <c r="N10" i="3" s="1"/>
  <c r="L7" i="3"/>
  <c r="O7" i="3" s="1"/>
  <c r="R7" i="3" s="1"/>
  <c r="O12" i="3"/>
  <c r="O11" i="3"/>
  <c r="M4" i="3"/>
  <c r="P4" i="3" s="1"/>
  <c r="O6" i="3"/>
  <c r="O5" i="3"/>
  <c r="L4" i="3"/>
  <c r="O4" i="3" s="1"/>
  <c r="Q4" i="3" l="1"/>
  <c r="R4" i="3" s="1"/>
  <c r="L18" i="3"/>
  <c r="P12" i="3"/>
  <c r="P11" i="3"/>
  <c r="N7" i="3"/>
  <c r="R10" i="3"/>
  <c r="N4" i="3"/>
  <c r="Q7" i="3"/>
  <c r="Q10" i="3"/>
</calcChain>
</file>

<file path=xl/sharedStrings.xml><?xml version="1.0" encoding="utf-8"?>
<sst xmlns="http://schemas.openxmlformats.org/spreadsheetml/2006/main" count="125" uniqueCount="44">
  <si>
    <t xml:space="preserve">REGIÓN </t>
  </si>
  <si>
    <t>CÓDIGO LICITACIÓN</t>
  </si>
  <si>
    <t>TIPO</t>
  </si>
  <si>
    <t>MODELO</t>
  </si>
  <si>
    <t>COMUNA BASE PREFERENTE</t>
  </si>
  <si>
    <t>EDAD</t>
  </si>
  <si>
    <t>SEXO</t>
  </si>
  <si>
    <t>COSTO NIÑO MES</t>
  </si>
  <si>
    <t>MONTO ANUAL</t>
  </si>
  <si>
    <t>MONTO PERIODO A LICITAR</t>
  </si>
  <si>
    <t>PERIODO A LICITAR (AÑOS)</t>
  </si>
  <si>
    <t>R - CENTROS RESIDENCIALES</t>
  </si>
  <si>
    <t>RVF</t>
  </si>
  <si>
    <t>ARICA</t>
  </si>
  <si>
    <t>REGIONAL</t>
  </si>
  <si>
    <t>A</t>
  </si>
  <si>
    <t>REM</t>
  </si>
  <si>
    <t>PER</t>
  </si>
  <si>
    <t>P - PROGRAMAS</t>
  </si>
  <si>
    <t>6 a 12 años</t>
  </si>
  <si>
    <t>METROPOLITANA</t>
  </si>
  <si>
    <t>14 a 17 años</t>
  </si>
  <si>
    <t>PRE</t>
  </si>
  <si>
    <t>PPE</t>
  </si>
  <si>
    <t>M</t>
  </si>
  <si>
    <t xml:space="preserve">ANEXO Nº1 : PLAZAS A LICITAR Y FOCALIZACIÓN TERRITORIAL </t>
  </si>
  <si>
    <t>NÚMERO DE PLAZAS</t>
  </si>
  <si>
    <t>NÚMERO DE PLAZAS TOTALES</t>
  </si>
  <si>
    <t>NÚMERO DE PLAZAS SIN ACERCAMIENTO FAMILIAR Y SIN DISCAPACIDAD</t>
  </si>
  <si>
    <t>NÚMERO DE PLAZAS CON ACERCAMIENTO FAMILIAR Y CON DISCAPACIDAD</t>
  </si>
  <si>
    <t xml:space="preserve">6 a 12 años </t>
  </si>
  <si>
    <t>N/A</t>
  </si>
  <si>
    <t>FOCALIZACIÓN TERRITORIAL</t>
  </si>
  <si>
    <t>RLP</t>
  </si>
  <si>
    <t>HUALPÉN</t>
  </si>
  <si>
    <t>0 a 5 años</t>
  </si>
  <si>
    <t>COSTO NIÑO MES SIN ACERCAMIENTO FAMILIAR Y SIN DISCAPACIDAD</t>
  </si>
  <si>
    <t>COSTO NIÑO MES CON ACERCAMIENTO FAMILIAR Y CON DISCAPACIDAD</t>
  </si>
  <si>
    <t>COSTO NIÑO MES TOTAL</t>
  </si>
  <si>
    <t>MONTO ANUAL SIN ACERCAMIENTO FAMILIAR Y SIN DISCAPACIDAD</t>
  </si>
  <si>
    <t>MONTO ANUAL CON ACERCAMIENTO FAMILIAR Y CON DISCAPACIDAD</t>
  </si>
  <si>
    <t>MONTO ANUAL TOTAL</t>
  </si>
  <si>
    <t>*Para el calculo del monto a pagar, en la modalidad RVA-PPE-PRE se considera una estimación del 40% de NNA con acercamiento familiar.</t>
  </si>
  <si>
    <t>SANTA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</si>
</sst>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3" formatCode="_-* #,##0.00_-;\-* #,##0.00_-;_-* &quot;-&quot;??_-;_-@_-"/>
    <numFmt numFmtId="164" formatCode="_ * #,##0_ ;_ * \-#,##0_ ;_ * &quot;-&quot;_ ;_ @_ "/>
    <numFmt numFmtId="165" formatCode="_(&quot;Ch$&quot;* #,##0.00_);_(&quot;Ch$&quot;* \(#,##0.00\);_(&quot;Ch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8" fillId="33" borderId="15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42" fontId="20" fillId="0" borderId="11" xfId="0" applyNumberFormat="1" applyFont="1" applyFill="1" applyBorder="1" applyAlignment="1">
      <alignment vertical="center"/>
    </xf>
    <xf numFmtId="42" fontId="20" fillId="0" borderId="10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0" xfId="0" applyFill="1"/>
    <xf numFmtId="0" fontId="0" fillId="34" borderId="0" xfId="0" applyFill="1"/>
    <xf numFmtId="0" fontId="0" fillId="35" borderId="0" xfId="0" applyFill="1"/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center"/>
    </xf>
    <xf numFmtId="0" fontId="18" fillId="36" borderId="15" xfId="0" applyFont="1" applyFill="1" applyBorder="1" applyAlignment="1">
      <alignment horizontal="center" vertical="center" wrapText="1"/>
    </xf>
    <xf numFmtId="0" fontId="18" fillId="36" borderId="16" xfId="0" applyFont="1" applyFill="1" applyBorder="1" applyAlignment="1">
      <alignment horizontal="center" vertical="center" wrapText="1"/>
    </xf>
    <xf numFmtId="0" fontId="18" fillId="36" borderId="17" xfId="0" applyFont="1" applyFill="1" applyBorder="1" applyAlignment="1">
      <alignment horizontal="center" vertical="center" wrapText="1"/>
    </xf>
    <xf numFmtId="0" fontId="23" fillId="0" borderId="0" xfId="0" applyFont="1"/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6" borderId="12" xfId="0" applyFont="1" applyFill="1" applyBorder="1" applyAlignment="1">
      <alignment horizontal="center" vertical="center"/>
    </xf>
    <xf numFmtId="0" fontId="21" fillId="36" borderId="13" xfId="0" applyFont="1" applyFill="1" applyBorder="1" applyAlignment="1">
      <alignment horizontal="center" vertical="center"/>
    </xf>
    <xf numFmtId="0" fontId="21" fillId="36" borderId="14" xfId="0" applyFont="1" applyFill="1" applyBorder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[0] 2" xfId="52" xr:uid="{00000000-0005-0000-0000-000020000000}"/>
    <cellStyle name="Millares 2" xfId="48" xr:uid="{00000000-0005-0000-0000-000021000000}"/>
    <cellStyle name="Millares 3" xfId="53" xr:uid="{00000000-0005-0000-0000-000022000000}"/>
    <cellStyle name="Millares 4" xfId="54" xr:uid="{00000000-0005-0000-0000-000023000000}"/>
    <cellStyle name="Moneda [0] 2" xfId="42" xr:uid="{00000000-0005-0000-0000-000024000000}"/>
    <cellStyle name="Moneda [0] 2 2" xfId="43" xr:uid="{00000000-0005-0000-0000-000025000000}"/>
    <cellStyle name="Moneda [0] 2 3" xfId="45" xr:uid="{00000000-0005-0000-0000-000026000000}"/>
    <cellStyle name="Moneda [0] 2 4" xfId="46" xr:uid="{00000000-0005-0000-0000-000027000000}"/>
    <cellStyle name="Moneda [0] 2 5" xfId="47" xr:uid="{00000000-0005-0000-0000-000028000000}"/>
    <cellStyle name="Moneda 2" xfId="44" xr:uid="{00000000-0005-0000-0000-000029000000}"/>
    <cellStyle name="Neutral" xfId="8" builtinId="28" customBuiltin="1"/>
    <cellStyle name="Normal" xfId="0" builtinId="0"/>
    <cellStyle name="Normal 5 4 2" xfId="49" xr:uid="{00000000-0005-0000-0000-00002C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51" xr:uid="{00000000-0005-0000-0000-000034000000}"/>
    <cellStyle name="Título 5" xfId="50" xr:uid="{00000000-0005-0000-0000-000035000000}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1"/>
  <sheetViews>
    <sheetView tabSelected="1" zoomScale="90" zoomScaleNormal="90" workbookViewId="0">
      <selection activeCell="E8" sqref="E8"/>
    </sheetView>
  </sheetViews>
  <sheetFormatPr baseColWidth="10" defaultRowHeight="14.5" x14ac:dyDescent="0.35"/>
  <cols>
    <col min="3" max="3" width="17.7265625" customWidth="1"/>
    <col min="4" max="4" width="9.453125" customWidth="1"/>
    <col min="5" max="5" width="15.453125" customWidth="1"/>
    <col min="6" max="6" width="12.7265625" customWidth="1"/>
    <col min="8" max="8" width="14" customWidth="1"/>
    <col min="9" max="9" width="14.81640625" customWidth="1"/>
    <col min="11" max="11" width="14.26953125" customWidth="1"/>
    <col min="12" max="14" width="14.81640625" customWidth="1"/>
    <col min="15" max="15" width="15" customWidth="1"/>
    <col min="16" max="17" width="15.26953125" customWidth="1"/>
    <col min="18" max="18" width="16.1796875" customWidth="1"/>
  </cols>
  <sheetData>
    <row r="1" spans="1:59" ht="15" thickBot="1" x14ac:dyDescent="0.4"/>
    <row r="2" spans="1:59" ht="31.5" customHeight="1" thickBot="1" x14ac:dyDescent="0.4">
      <c r="A2" s="22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59" ht="72.75" customHeight="1" thickBot="1" x14ac:dyDescent="0.4">
      <c r="A3" s="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32</v>
      </c>
      <c r="G3" s="3" t="s">
        <v>27</v>
      </c>
      <c r="H3" s="3" t="s">
        <v>28</v>
      </c>
      <c r="I3" s="3" t="s">
        <v>29</v>
      </c>
      <c r="J3" s="3" t="s">
        <v>5</v>
      </c>
      <c r="K3" s="3" t="s">
        <v>6</v>
      </c>
      <c r="L3" s="3" t="s">
        <v>36</v>
      </c>
      <c r="M3" s="3" t="s">
        <v>37</v>
      </c>
      <c r="N3" s="3" t="s">
        <v>38</v>
      </c>
      <c r="O3" s="3" t="s">
        <v>39</v>
      </c>
      <c r="P3" s="3" t="s">
        <v>40</v>
      </c>
      <c r="Q3" s="3" t="s">
        <v>41</v>
      </c>
      <c r="R3" s="3" t="s">
        <v>9</v>
      </c>
      <c r="S3" s="2" t="s">
        <v>10</v>
      </c>
    </row>
    <row r="4" spans="1:59" s="8" customFormat="1" ht="29.25" customHeight="1" x14ac:dyDescent="0.35">
      <c r="A4" s="11">
        <v>15</v>
      </c>
      <c r="B4" s="14">
        <v>5826</v>
      </c>
      <c r="C4" s="14" t="s">
        <v>11</v>
      </c>
      <c r="D4" s="11" t="s">
        <v>12</v>
      </c>
      <c r="E4" s="11" t="s">
        <v>13</v>
      </c>
      <c r="F4" s="11" t="s">
        <v>14</v>
      </c>
      <c r="G4" s="11">
        <v>12</v>
      </c>
      <c r="H4" s="11">
        <v>7</v>
      </c>
      <c r="I4" s="11">
        <v>5</v>
      </c>
      <c r="J4" s="11" t="s">
        <v>21</v>
      </c>
      <c r="K4" s="11" t="s">
        <v>15</v>
      </c>
      <c r="L4" s="4">
        <f>(((7.88+(7.88*(28+167)%))+(18.37+(18.37*(28+0+0)%)))*16740)</f>
        <v>782755.70400000014</v>
      </c>
      <c r="M4" s="4">
        <f>(((7.88+(7.88*(28+167)%))+(18.37+(18.37*(28+50+20)%)))*16740)</f>
        <v>998015.36400000006</v>
      </c>
      <c r="N4" s="4">
        <f>L4+M4</f>
        <v>1780771.0680000002</v>
      </c>
      <c r="O4" s="4">
        <f>L4*H4*12</f>
        <v>65751479.136000015</v>
      </c>
      <c r="P4" s="4">
        <f>M4*I4*12</f>
        <v>59880921.840000004</v>
      </c>
      <c r="Q4" s="4">
        <f>O4+P4</f>
        <v>125632400.97600001</v>
      </c>
      <c r="R4" s="4">
        <f>Q4*S4</f>
        <v>125632400.97600001</v>
      </c>
      <c r="S4" s="13">
        <v>1</v>
      </c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</row>
    <row r="5" spans="1:59" s="8" customFormat="1" x14ac:dyDescent="0.35">
      <c r="A5" s="11">
        <v>15</v>
      </c>
      <c r="B5" s="10">
        <v>5826</v>
      </c>
      <c r="C5" s="10" t="s">
        <v>18</v>
      </c>
      <c r="D5" s="11" t="s">
        <v>22</v>
      </c>
      <c r="E5" s="11" t="s">
        <v>13</v>
      </c>
      <c r="F5" s="11" t="s">
        <v>14</v>
      </c>
      <c r="G5" s="11">
        <v>12</v>
      </c>
      <c r="H5" s="11" t="s">
        <v>31</v>
      </c>
      <c r="I5" s="11" t="s">
        <v>31</v>
      </c>
      <c r="J5" s="11" t="s">
        <v>21</v>
      </c>
      <c r="K5" s="11" t="s">
        <v>15</v>
      </c>
      <c r="L5" s="5"/>
      <c r="M5" s="5"/>
      <c r="N5" s="5">
        <f>((9.3*28%)+9.3)*16740</f>
        <v>199272.96000000002</v>
      </c>
      <c r="O5" s="5">
        <f>L5*G5*12</f>
        <v>0</v>
      </c>
      <c r="P5" s="5"/>
      <c r="Q5" s="4">
        <f>N5*G5*12</f>
        <v>28695306.240000006</v>
      </c>
      <c r="R5" s="4">
        <f t="shared" ref="R5:R12" si="0">Q5*S5</f>
        <v>28695306.240000006</v>
      </c>
      <c r="S5" s="6">
        <v>1</v>
      </c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</row>
    <row r="6" spans="1:59" s="8" customFormat="1" x14ac:dyDescent="0.35">
      <c r="A6" s="11">
        <v>15</v>
      </c>
      <c r="B6" s="10">
        <v>5826</v>
      </c>
      <c r="C6" s="10" t="s">
        <v>18</v>
      </c>
      <c r="D6" s="10" t="s">
        <v>23</v>
      </c>
      <c r="E6" s="10" t="s">
        <v>13</v>
      </c>
      <c r="F6" s="10" t="s">
        <v>14</v>
      </c>
      <c r="G6" s="10">
        <v>12</v>
      </c>
      <c r="H6" s="11" t="s">
        <v>31</v>
      </c>
      <c r="I6" s="11" t="s">
        <v>31</v>
      </c>
      <c r="J6" s="11" t="s">
        <v>21</v>
      </c>
      <c r="K6" s="11" t="s">
        <v>15</v>
      </c>
      <c r="L6" s="5"/>
      <c r="M6" s="5"/>
      <c r="N6" s="5">
        <f>((9.3*28%)+9.3)*16740</f>
        <v>199272.96000000002</v>
      </c>
      <c r="O6" s="5">
        <f>L6*G6*12</f>
        <v>0</v>
      </c>
      <c r="P6" s="5"/>
      <c r="Q6" s="4">
        <f>N6*G6*12</f>
        <v>28695306.240000006</v>
      </c>
      <c r="R6" s="4">
        <f t="shared" si="0"/>
        <v>28695306.240000006</v>
      </c>
      <c r="S6" s="6">
        <v>1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59" s="9" customFormat="1" ht="23.25" customHeight="1" x14ac:dyDescent="0.35">
      <c r="A7" s="10">
        <v>5</v>
      </c>
      <c r="B7" s="10">
        <v>5828</v>
      </c>
      <c r="C7" s="10" t="s">
        <v>11</v>
      </c>
      <c r="D7" s="10" t="s">
        <v>12</v>
      </c>
      <c r="E7" s="10" t="s">
        <v>43</v>
      </c>
      <c r="F7" s="10" t="s">
        <v>14</v>
      </c>
      <c r="G7" s="10">
        <v>12</v>
      </c>
      <c r="H7" s="15">
        <v>7</v>
      </c>
      <c r="I7" s="15">
        <v>5</v>
      </c>
      <c r="J7" s="16" t="s">
        <v>21</v>
      </c>
      <c r="K7" s="11" t="s">
        <v>15</v>
      </c>
      <c r="L7" s="5">
        <f>(((7.88+(7.88*(0+167)%))+(18.37+(18.37*(0+0+0)%)))*16740)</f>
        <v>659716.70399999991</v>
      </c>
      <c r="M7" s="5">
        <f>(((7.88+(7.88*(0+167)%))+(18.37+(18.37*(0+50+20)%)))*16740)</f>
        <v>874976.36399999994</v>
      </c>
      <c r="N7" s="4">
        <f>L7+M7</f>
        <v>1534693.068</v>
      </c>
      <c r="O7" s="4">
        <f>L7*H7*12</f>
        <v>55416203.135999992</v>
      </c>
      <c r="P7" s="4">
        <f>M7*I7*12</f>
        <v>52498581.839999989</v>
      </c>
      <c r="Q7" s="4">
        <f>O7+P7</f>
        <v>107914784.97599998</v>
      </c>
      <c r="R7" s="4">
        <f>O7+P7</f>
        <v>107914784.97599998</v>
      </c>
      <c r="S7" s="6">
        <v>1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59" s="9" customFormat="1" x14ac:dyDescent="0.35">
      <c r="A8" s="10">
        <v>5</v>
      </c>
      <c r="B8" s="11">
        <v>5828</v>
      </c>
      <c r="C8" s="10" t="s">
        <v>18</v>
      </c>
      <c r="D8" s="10" t="s">
        <v>22</v>
      </c>
      <c r="E8" s="10" t="s">
        <v>43</v>
      </c>
      <c r="F8" s="10" t="s">
        <v>14</v>
      </c>
      <c r="G8" s="10">
        <v>12</v>
      </c>
      <c r="H8" s="17" t="s">
        <v>31</v>
      </c>
      <c r="I8" s="17" t="s">
        <v>31</v>
      </c>
      <c r="J8" s="11" t="s">
        <v>21</v>
      </c>
      <c r="K8" s="11" t="s">
        <v>15</v>
      </c>
      <c r="L8" s="5"/>
      <c r="M8" s="5"/>
      <c r="N8" s="5">
        <f>((9.3*0%)+9.3)*16740</f>
        <v>155682</v>
      </c>
      <c r="O8" s="5">
        <f>L8*G8*12</f>
        <v>0</v>
      </c>
      <c r="P8" s="5"/>
      <c r="Q8" s="4">
        <f>N8*G8*12</f>
        <v>22418208</v>
      </c>
      <c r="R8" s="4">
        <f t="shared" si="0"/>
        <v>22418208</v>
      </c>
      <c r="S8" s="6">
        <v>1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s="9" customFormat="1" x14ac:dyDescent="0.35">
      <c r="A9" s="10">
        <v>5</v>
      </c>
      <c r="B9" s="11">
        <v>5828</v>
      </c>
      <c r="C9" s="10" t="s">
        <v>18</v>
      </c>
      <c r="D9" s="10" t="s">
        <v>23</v>
      </c>
      <c r="E9" s="10" t="s">
        <v>43</v>
      </c>
      <c r="F9" s="10" t="s">
        <v>14</v>
      </c>
      <c r="G9" s="10">
        <v>12</v>
      </c>
      <c r="H9" s="17" t="s">
        <v>31</v>
      </c>
      <c r="I9" s="17" t="s">
        <v>31</v>
      </c>
      <c r="J9" s="11" t="s">
        <v>21</v>
      </c>
      <c r="K9" s="11" t="s">
        <v>15</v>
      </c>
      <c r="L9" s="5"/>
      <c r="M9" s="5"/>
      <c r="N9" s="5">
        <f>((9.3*0%)+9.3)*16740</f>
        <v>155682</v>
      </c>
      <c r="O9" s="5">
        <f>L9*G9*12</f>
        <v>0</v>
      </c>
      <c r="P9" s="5"/>
      <c r="Q9" s="4">
        <f>N9*G9*12</f>
        <v>22418208</v>
      </c>
      <c r="R9" s="4">
        <f t="shared" si="0"/>
        <v>22418208</v>
      </c>
      <c r="S9" s="6">
        <v>1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59" ht="27.75" customHeight="1" x14ac:dyDescent="0.35">
      <c r="A10" s="10">
        <v>13</v>
      </c>
      <c r="B10" s="10">
        <v>5829</v>
      </c>
      <c r="C10" s="10" t="s">
        <v>11</v>
      </c>
      <c r="D10" s="10" t="s">
        <v>12</v>
      </c>
      <c r="E10" s="10" t="s">
        <v>20</v>
      </c>
      <c r="F10" s="10" t="s">
        <v>14</v>
      </c>
      <c r="G10" s="10">
        <v>12</v>
      </c>
      <c r="H10" s="15">
        <v>7</v>
      </c>
      <c r="I10" s="15">
        <v>5</v>
      </c>
      <c r="J10" s="10" t="s">
        <v>21</v>
      </c>
      <c r="K10" s="11" t="s">
        <v>24</v>
      </c>
      <c r="L10" s="5">
        <f>(((7.88+(7.88*(0+167)%))+(18.37+(18.37*(0+0+0)%)))*16740)</f>
        <v>659716.70399999991</v>
      </c>
      <c r="M10" s="5">
        <f>(((7.88+(7.88*(0+167)%))+(18.37+(18.37*(0+50+20)%)))*16740)</f>
        <v>874976.36399999994</v>
      </c>
      <c r="N10" s="4">
        <f>L10+M10</f>
        <v>1534693.068</v>
      </c>
      <c r="O10" s="4">
        <f>L10*H10*12</f>
        <v>55416203.135999992</v>
      </c>
      <c r="P10" s="4">
        <f>M10*I10*12</f>
        <v>52498581.839999989</v>
      </c>
      <c r="Q10" s="4">
        <f>O10+P10</f>
        <v>107914784.97599998</v>
      </c>
      <c r="R10" s="4">
        <f>O10+P10</f>
        <v>107914784.97599998</v>
      </c>
      <c r="S10" s="6">
        <v>1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59" x14ac:dyDescent="0.35">
      <c r="A11" s="10">
        <v>13</v>
      </c>
      <c r="B11" s="10">
        <v>5829</v>
      </c>
      <c r="C11" s="10" t="s">
        <v>18</v>
      </c>
      <c r="D11" s="10" t="s">
        <v>22</v>
      </c>
      <c r="E11" s="11" t="s">
        <v>20</v>
      </c>
      <c r="F11" s="10" t="s">
        <v>14</v>
      </c>
      <c r="G11" s="10">
        <v>12</v>
      </c>
      <c r="H11" s="17" t="s">
        <v>31</v>
      </c>
      <c r="I11" s="17" t="s">
        <v>31</v>
      </c>
      <c r="J11" s="11" t="s">
        <v>21</v>
      </c>
      <c r="K11" s="10" t="s">
        <v>24</v>
      </c>
      <c r="L11" s="5"/>
      <c r="M11" s="5"/>
      <c r="N11" s="5">
        <f>((9.3*0%)+9.3)*16740</f>
        <v>155682</v>
      </c>
      <c r="O11" s="5">
        <f>M11*G11*12</f>
        <v>0</v>
      </c>
      <c r="P11" s="5">
        <f t="shared" ref="P11:P12" si="1">O11*R11</f>
        <v>0</v>
      </c>
      <c r="Q11" s="4">
        <f>N11*G11*12</f>
        <v>22418208</v>
      </c>
      <c r="R11" s="4">
        <f t="shared" si="0"/>
        <v>22418208</v>
      </c>
      <c r="S11" s="6">
        <v>1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59" x14ac:dyDescent="0.35">
      <c r="A12" s="10">
        <v>13</v>
      </c>
      <c r="B12" s="10">
        <v>5829</v>
      </c>
      <c r="C12" s="10" t="s">
        <v>18</v>
      </c>
      <c r="D12" s="10" t="s">
        <v>23</v>
      </c>
      <c r="E12" s="11" t="s">
        <v>20</v>
      </c>
      <c r="F12" s="10" t="s">
        <v>14</v>
      </c>
      <c r="G12" s="10">
        <v>12</v>
      </c>
      <c r="H12" s="17" t="s">
        <v>31</v>
      </c>
      <c r="I12" s="17" t="s">
        <v>31</v>
      </c>
      <c r="J12" s="11" t="s">
        <v>21</v>
      </c>
      <c r="K12" s="10" t="s">
        <v>24</v>
      </c>
      <c r="L12" s="5"/>
      <c r="M12" s="5"/>
      <c r="N12" s="5">
        <f>((9.3*0%)+9.3)*16740</f>
        <v>155682</v>
      </c>
      <c r="O12" s="5">
        <f>M12*G12*12</f>
        <v>0</v>
      </c>
      <c r="P12" s="5">
        <f t="shared" si="1"/>
        <v>0</v>
      </c>
      <c r="Q12" s="4">
        <f>N12*G12*12</f>
        <v>22418208</v>
      </c>
      <c r="R12" s="4">
        <f t="shared" si="0"/>
        <v>22418208</v>
      </c>
      <c r="S12" s="6">
        <v>1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59" ht="24.75" customHeight="1" thickBot="1" x14ac:dyDescent="0.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:59" ht="23.25" customHeight="1" thickBot="1" x14ac:dyDescent="0.4">
      <c r="A14" s="25" t="s">
        <v>25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59" ht="26.5" thickBot="1" x14ac:dyDescent="0.4">
      <c r="A15" s="18" t="s">
        <v>0</v>
      </c>
      <c r="B15" s="19" t="s">
        <v>1</v>
      </c>
      <c r="C15" s="19" t="s">
        <v>2</v>
      </c>
      <c r="D15" s="19" t="s">
        <v>3</v>
      </c>
      <c r="E15" s="19" t="s">
        <v>4</v>
      </c>
      <c r="F15" s="19" t="s">
        <v>32</v>
      </c>
      <c r="G15" s="19" t="s">
        <v>26</v>
      </c>
      <c r="H15" s="19" t="s">
        <v>5</v>
      </c>
      <c r="I15" s="19" t="s">
        <v>6</v>
      </c>
      <c r="J15" s="19" t="s">
        <v>7</v>
      </c>
      <c r="K15" s="19" t="s">
        <v>8</v>
      </c>
      <c r="L15" s="19" t="s">
        <v>9</v>
      </c>
      <c r="M15" s="20" t="s">
        <v>10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</row>
    <row r="16" spans="1:59" s="8" customFormat="1" ht="21.75" customHeight="1" x14ac:dyDescent="0.35">
      <c r="A16" s="12">
        <v>8</v>
      </c>
      <c r="B16" s="6">
        <v>5885</v>
      </c>
      <c r="C16" s="10" t="s">
        <v>11</v>
      </c>
      <c r="D16" s="10" t="s">
        <v>33</v>
      </c>
      <c r="E16" s="10" t="s">
        <v>34</v>
      </c>
      <c r="F16" s="6" t="s">
        <v>14</v>
      </c>
      <c r="G16" s="10">
        <v>25</v>
      </c>
      <c r="H16" s="10" t="s">
        <v>35</v>
      </c>
      <c r="I16" s="11" t="s">
        <v>15</v>
      </c>
      <c r="J16" s="5">
        <f>(((7.88+(7.88*(14+178)%))+(18.37+(18.37*(14+90)%)))*16740)</f>
        <v>1012508.856</v>
      </c>
      <c r="K16" s="5">
        <f t="shared" ref="K16:K17" si="2">J16*G16*12</f>
        <v>303752656.80000001</v>
      </c>
      <c r="L16" s="5">
        <f t="shared" ref="L16:L17" si="3">K16*M16</f>
        <v>303752656.80000001</v>
      </c>
      <c r="M16" s="6">
        <v>1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59" s="8" customFormat="1" ht="28.5" customHeight="1" x14ac:dyDescent="0.35">
      <c r="A17" s="12">
        <v>8</v>
      </c>
      <c r="B17" s="6">
        <v>5885</v>
      </c>
      <c r="C17" s="10" t="s">
        <v>18</v>
      </c>
      <c r="D17" s="10" t="s">
        <v>17</v>
      </c>
      <c r="E17" s="10" t="s">
        <v>34</v>
      </c>
      <c r="F17" s="6" t="s">
        <v>14</v>
      </c>
      <c r="G17" s="10">
        <v>25</v>
      </c>
      <c r="H17" s="10" t="s">
        <v>35</v>
      </c>
      <c r="I17" s="11" t="s">
        <v>15</v>
      </c>
      <c r="J17" s="5">
        <f>((9.3*14%)+9.3)*16740</f>
        <v>177477.48</v>
      </c>
      <c r="K17" s="5">
        <f t="shared" si="2"/>
        <v>53243244</v>
      </c>
      <c r="L17" s="5">
        <f t="shared" si="3"/>
        <v>53243244</v>
      </c>
      <c r="M17" s="6">
        <v>1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</row>
    <row r="18" spans="1:59" ht="26" x14ac:dyDescent="0.35">
      <c r="A18" s="10">
        <v>15</v>
      </c>
      <c r="B18" s="10">
        <v>5827</v>
      </c>
      <c r="C18" s="10" t="s">
        <v>11</v>
      </c>
      <c r="D18" s="10" t="s">
        <v>16</v>
      </c>
      <c r="E18" s="10" t="s">
        <v>13</v>
      </c>
      <c r="F18" s="10" t="s">
        <v>14</v>
      </c>
      <c r="G18" s="10">
        <v>25</v>
      </c>
      <c r="H18" s="10" t="s">
        <v>30</v>
      </c>
      <c r="I18" s="11" t="s">
        <v>15</v>
      </c>
      <c r="J18" s="5">
        <f>(((7.88+(7.88*(28+178)%))+(18.37+(18.37*28%)))*16740)</f>
        <v>797265.9360000001</v>
      </c>
      <c r="K18" s="5">
        <f>J18*G18*12</f>
        <v>239179780.80000001</v>
      </c>
      <c r="L18" s="5">
        <f>K18*M18</f>
        <v>239179780.80000001</v>
      </c>
      <c r="M18" s="6">
        <v>1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59" ht="28.5" customHeight="1" x14ac:dyDescent="0.35">
      <c r="A19" s="10">
        <v>15</v>
      </c>
      <c r="B19" s="10">
        <v>5827</v>
      </c>
      <c r="C19" s="10" t="s">
        <v>18</v>
      </c>
      <c r="D19" s="10" t="s">
        <v>17</v>
      </c>
      <c r="E19" s="10" t="s">
        <v>13</v>
      </c>
      <c r="F19" s="10" t="s">
        <v>14</v>
      </c>
      <c r="G19" s="10">
        <v>25</v>
      </c>
      <c r="H19" s="10" t="s">
        <v>19</v>
      </c>
      <c r="I19" s="11" t="s">
        <v>15</v>
      </c>
      <c r="J19" s="5">
        <f>((9.3*28%)+9.3)*16740</f>
        <v>199272.96000000002</v>
      </c>
      <c r="K19" s="5">
        <f>J19*G19*12</f>
        <v>59781888.000000015</v>
      </c>
      <c r="L19" s="5">
        <f t="shared" ref="L19" si="4">K19*M19</f>
        <v>59781888.000000015</v>
      </c>
      <c r="M19" s="6">
        <v>1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1:59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59" x14ac:dyDescent="0.35">
      <c r="B21" s="21" t="s">
        <v>42</v>
      </c>
      <c r="C21" s="21"/>
      <c r="D21" s="21"/>
      <c r="E21" s="21"/>
      <c r="F21" s="21"/>
      <c r="G21" s="21"/>
      <c r="H21" s="21"/>
      <c r="I21" s="21"/>
    </row>
  </sheetData>
  <mergeCells count="2">
    <mergeCell ref="A2:S2"/>
    <mergeCell ref="A14:M1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dsantis</dc:creator>
  <cp:lastModifiedBy>Ana Maria Perez-Canto</cp:lastModifiedBy>
  <cp:lastPrinted>2020-03-09T18:24:28Z</cp:lastPrinted>
  <dcterms:created xsi:type="dcterms:W3CDTF">2020-02-11T18:46:12Z</dcterms:created>
  <dcterms:modified xsi:type="dcterms:W3CDTF">2020-04-24T15:29:55Z</dcterms:modified>
</cp:coreProperties>
</file>