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10" windowWidth="19410" windowHeight="10530"/>
  </bookViews>
  <sheets>
    <sheet name="Hoja1" sheetId="1" r:id="rId1"/>
  </sheets>
  <definedNames>
    <definedName name="_xlnm._FilterDatabase" localSheetId="0" hidden="1">Hoja1!$A$5:$AC$238</definedName>
    <definedName name="_xlnm.Print_Area" localSheetId="0">Hoja1!$B$5:$D$235</definedName>
  </definedNames>
  <calcPr calcId="125725"/>
</workbook>
</file>

<file path=xl/calcChain.xml><?xml version="1.0" encoding="utf-8"?>
<calcChain xmlns="http://schemas.openxmlformats.org/spreadsheetml/2006/main">
  <c r="K23" i="1"/>
  <c r="N72"/>
  <c r="P150"/>
  <c r="N129"/>
  <c r="N9"/>
  <c r="N8"/>
  <c r="N6"/>
  <c r="N111"/>
  <c r="N110"/>
  <c r="N140"/>
  <c r="N139"/>
  <c r="N138"/>
  <c r="N137"/>
  <c r="N136"/>
  <c r="N135"/>
  <c r="N134"/>
  <c r="N132"/>
  <c r="N114"/>
  <c r="N109"/>
  <c r="N107"/>
  <c r="N106"/>
  <c r="N104"/>
  <c r="N103"/>
  <c r="N100"/>
  <c r="N99"/>
  <c r="N98"/>
  <c r="N97"/>
  <c r="N87"/>
  <c r="N86"/>
  <c r="N85"/>
  <c r="N84"/>
  <c r="N81"/>
  <c r="N157"/>
  <c r="N154"/>
  <c r="N153"/>
  <c r="N151"/>
  <c r="N173"/>
  <c r="N199"/>
  <c r="N213"/>
  <c r="N183"/>
  <c r="N181"/>
  <c r="N196"/>
  <c r="N204"/>
  <c r="N208"/>
  <c r="N187"/>
  <c r="N179"/>
  <c r="N184"/>
  <c r="N197"/>
  <c r="N203"/>
  <c r="N189"/>
  <c r="N188"/>
  <c r="N212"/>
  <c r="N190"/>
  <c r="N192"/>
  <c r="N211"/>
  <c r="N209"/>
  <c r="N202"/>
  <c r="N71"/>
  <c r="N70"/>
  <c r="N68"/>
  <c r="N53"/>
  <c r="N52"/>
  <c r="N51"/>
  <c r="N50"/>
  <c r="N49"/>
  <c r="N48"/>
  <c r="N47"/>
  <c r="N46"/>
  <c r="N45"/>
  <c r="N44"/>
  <c r="N43"/>
  <c r="N42"/>
  <c r="N41"/>
  <c r="N31"/>
  <c r="N30"/>
  <c r="N29"/>
  <c r="N28"/>
  <c r="N27"/>
  <c r="N26"/>
  <c r="N19"/>
  <c r="N17"/>
  <c r="N13"/>
</calcChain>
</file>

<file path=xl/sharedStrings.xml><?xml version="1.0" encoding="utf-8"?>
<sst xmlns="http://schemas.openxmlformats.org/spreadsheetml/2006/main" count="3996" uniqueCount="2568">
  <si>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</si>
  <si>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</si>
  <si>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</si>
  <si>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</si>
  <si>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</si>
  <si>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</si>
  <si>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</si>
  <si>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Correo electrónico Representante Legal</t>
  </si>
  <si>
    <t>Tipo de Resolución</t>
  </si>
  <si>
    <t>N° de Resolución Vigente</t>
  </si>
  <si>
    <t>Fecha de Resolución</t>
  </si>
  <si>
    <t>Día</t>
  </si>
  <si>
    <t>Mes</t>
  </si>
  <si>
    <t>Año</t>
  </si>
  <si>
    <t>Año 1</t>
  </si>
  <si>
    <t>Año 2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</si>
  <si>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</si>
  <si>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</si>
  <si>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</si>
  <si>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</si>
  <si>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</si>
  <si>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</si>
  <si>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</si>
  <si>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</si>
  <si>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</si>
  <si>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</si>
  <si>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</si>
  <si>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</si>
  <si>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</si>
  <si>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</si>
  <si>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</si>
  <si>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</si>
  <si>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</si>
  <si>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</si>
  <si>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</si>
  <si>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</si>
  <si>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</si>
  <si>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</si>
  <si>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</si>
  <si>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</si>
  <si>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</si>
  <si>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</si>
  <si>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</si>
  <si>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</si>
  <si>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</si>
  <si>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</si>
  <si>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</si>
  <si>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</si>
  <si>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</si>
  <si>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</si>
  <si>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</si>
  <si>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</si>
  <si>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</si>
  <si>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</si>
  <si>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</si>
  <si>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</si>
  <si>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</si>
  <si>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</si>
  <si>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</si>
  <si>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</si>
  <si>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</si>
  <si>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</si>
  <si>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</si>
  <si>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>51-2206635      51-2206634</t>
  </si>
  <si>
    <t>51-2311426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</si>
  <si>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</si>
  <si>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</si>
  <si>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</si>
  <si>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</si>
  <si>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</si>
  <si>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</si>
  <si>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</si>
  <si>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</si>
  <si>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</si>
  <si>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</si>
  <si>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</si>
  <si>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</si>
  <si>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</si>
  <si>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</si>
  <si>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</si>
  <si>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</si>
  <si>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</si>
  <si>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</si>
  <si>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</si>
  <si>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</si>
  <si>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</si>
  <si>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</si>
  <si>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</si>
  <si>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</si>
  <si>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</si>
  <si>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</si>
  <si>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</si>
  <si>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</si>
  <si>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</si>
  <si>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</si>
  <si>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</si>
  <si>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</si>
  <si>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Zapallar</t>
  </si>
  <si>
    <t>I.Municipalidad de Limache</t>
  </si>
  <si>
    <t>Angelica Alfaro Fierro</t>
  </si>
  <si>
    <t>Francisca Hidaldo Aspee</t>
  </si>
  <si>
    <t>Las Heras Nº452, oficina 6</t>
  </si>
  <si>
    <t>Sanfuentes Nº 2016 Barrancas</t>
  </si>
  <si>
    <t>Antonio Varas Nº 15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</si>
  <si>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</si>
  <si>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</si>
  <si>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</si>
  <si>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</si>
  <si>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</si>
  <si>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</si>
  <si>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</si>
  <si>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</si>
  <si>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</si>
  <si>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</si>
  <si>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</si>
  <si>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</si>
  <si>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</si>
  <si>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</si>
  <si>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</si>
  <si>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</si>
  <si>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</si>
  <si>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</si>
  <si>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Zapallar</t>
  </si>
  <si>
    <t>Isla de Pascua</t>
  </si>
  <si>
    <t>Limache</t>
  </si>
  <si>
    <t>32-2534293</t>
  </si>
  <si>
    <t xml:space="preserve">33-2223056 </t>
  </si>
  <si>
    <t>opd@munilosandes.cl</t>
  </si>
  <si>
    <t>opdsanantonio@gmail.com</t>
  </si>
  <si>
    <t>opdllayllay@gmail.com</t>
  </si>
  <si>
    <t>opdvalpo@gmail.com                                                 opd@munivalpo.cl</t>
  </si>
  <si>
    <t>opdvalemana@yahoo.es</t>
  </si>
  <si>
    <t>infanciaopdlacalera@gmail.com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</si>
  <si>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</si>
  <si>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</si>
  <si>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</si>
  <si>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</si>
  <si>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</si>
  <si>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</si>
  <si>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</si>
  <si>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</si>
  <si>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</si>
  <si>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</si>
  <si>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</si>
  <si>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</si>
  <si>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</si>
  <si>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</si>
  <si>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</si>
  <si>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</si>
  <si>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</si>
  <si>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</si>
  <si>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</si>
  <si>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</si>
  <si>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</si>
  <si>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</si>
  <si>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</si>
  <si>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</si>
  <si>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</si>
  <si>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</si>
  <si>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</si>
  <si>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</si>
  <si>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</si>
  <si>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</si>
  <si>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</si>
  <si>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</si>
  <si>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</si>
  <si>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</si>
  <si>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</si>
  <si>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</si>
  <si>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</si>
  <si>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</si>
  <si>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</si>
  <si>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</si>
  <si>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</si>
  <si>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</si>
  <si>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</si>
  <si>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</si>
  <si>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</si>
  <si>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</si>
  <si>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</si>
  <si>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</si>
  <si>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opdtalca@talca.cl</t>
  </si>
  <si>
    <t>opdsjavierva@gmail.com</t>
  </si>
  <si>
    <t xml:space="preserve"> opd@curico.cl</t>
  </si>
  <si>
    <t>opdconstitucion@yahoo.es</t>
  </si>
  <si>
    <t>OPD Talcahuano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</si>
  <si>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</si>
  <si>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</si>
  <si>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</si>
  <si>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</si>
  <si>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</si>
  <si>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</si>
  <si>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</si>
  <si>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</si>
  <si>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</si>
  <si>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</si>
  <si>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</si>
  <si>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</si>
  <si>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</si>
  <si>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</si>
  <si>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</si>
  <si>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</si>
  <si>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</si>
  <si>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</si>
  <si>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</si>
  <si>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</si>
  <si>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</si>
  <si>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</si>
  <si>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</si>
  <si>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</si>
  <si>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</si>
  <si>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</si>
  <si>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</si>
  <si>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</si>
  <si>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</si>
  <si>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</si>
  <si>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</si>
  <si>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</si>
  <si>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</si>
  <si>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</si>
  <si>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Gamero Nº318</t>
  </si>
  <si>
    <t>Anibal Pinto Nº1061</t>
  </si>
  <si>
    <t>Tarapacá Nº129</t>
  </si>
  <si>
    <t>Chacabuco Nº786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</si>
  <si>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</si>
  <si>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</si>
  <si>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</si>
  <si>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</si>
  <si>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</si>
  <si>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</si>
  <si>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</si>
  <si>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</si>
  <si>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</si>
  <si>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</si>
  <si>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</si>
  <si>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</si>
  <si>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</si>
  <si>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</si>
  <si>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</si>
  <si>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</si>
  <si>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</si>
  <si>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</si>
  <si>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</si>
  <si>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</si>
  <si>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</si>
  <si>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</si>
  <si>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41-2619036</t>
  </si>
  <si>
    <t>opdcoronel@gmail.com</t>
  </si>
  <si>
    <t>opdchillan@gmail.com</t>
  </si>
  <si>
    <t>opdlota@yahoo.com</t>
  </si>
  <si>
    <t>opdarauco@gmail.com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</si>
  <si>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</si>
  <si>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</si>
  <si>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</si>
  <si>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</si>
  <si>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</si>
  <si>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</si>
  <si>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</si>
  <si>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</si>
  <si>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</si>
  <si>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</si>
  <si>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</si>
  <si>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</si>
  <si>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</si>
  <si>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</si>
  <si>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</si>
  <si>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</si>
  <si>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</si>
  <si>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</si>
  <si>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</si>
  <si>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</si>
  <si>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</si>
  <si>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</si>
  <si>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</si>
  <si>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</si>
  <si>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</si>
  <si>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</si>
  <si>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</si>
  <si>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</si>
  <si>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</si>
  <si>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</si>
  <si>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</si>
  <si>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</si>
  <si>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</si>
  <si>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Pucón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</si>
  <si>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</si>
  <si>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</si>
  <si>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</si>
  <si>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</si>
  <si>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</si>
  <si>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</si>
  <si>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</si>
  <si>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</si>
  <si>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</si>
  <si>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</si>
  <si>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</si>
  <si>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</si>
  <si>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</si>
  <si>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</si>
  <si>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</si>
  <si>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</si>
  <si>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</si>
  <si>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</si>
  <si>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</si>
  <si>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</si>
  <si>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</si>
  <si>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Gabriela Solis Mansilla</t>
  </si>
  <si>
    <t>Gloria Bustos Bastias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</si>
  <si>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</si>
  <si>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</si>
  <si>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</si>
  <si>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</si>
  <si>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</si>
  <si>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</si>
  <si>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</si>
  <si>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</si>
  <si>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</si>
  <si>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</si>
  <si>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</si>
  <si>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</si>
  <si>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</si>
  <si>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</si>
  <si>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</si>
  <si>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</si>
  <si>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</si>
  <si>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</si>
  <si>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</si>
  <si>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</si>
  <si>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</si>
  <si>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</si>
  <si>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</si>
  <si>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</si>
  <si>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</si>
  <si>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</si>
  <si>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</si>
  <si>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</si>
  <si>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</si>
  <si>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</si>
  <si>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</si>
  <si>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</si>
  <si>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</si>
  <si>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</si>
  <si>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</si>
  <si>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</si>
  <si>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</si>
  <si>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</si>
  <si>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</si>
  <si>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</si>
  <si>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</si>
  <si>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</si>
  <si>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</si>
  <si>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</si>
  <si>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</si>
  <si>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</si>
  <si>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</si>
  <si>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</si>
  <si>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</si>
  <si>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</si>
  <si>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</si>
  <si>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</si>
  <si>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</si>
  <si>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</si>
  <si>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</si>
  <si>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</si>
  <si>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</si>
  <si>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</si>
  <si>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</si>
  <si>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</si>
  <si>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</si>
  <si>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</si>
  <si>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</si>
  <si>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</si>
  <si>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</si>
  <si>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</si>
  <si>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</si>
  <si>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</si>
  <si>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</si>
  <si>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</si>
  <si>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</si>
  <si>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</si>
  <si>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</si>
  <si>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</si>
  <si>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</si>
  <si>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</si>
  <si>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</si>
  <si>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</si>
  <si>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>opdcolina@gmail.com;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</si>
  <si>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</si>
  <si>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</si>
  <si>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</si>
  <si>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</si>
  <si>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</si>
  <si>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</si>
  <si>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</si>
  <si>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</si>
  <si>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</si>
  <si>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</si>
  <si>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</si>
  <si>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</si>
  <si>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</si>
  <si>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</si>
  <si>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</si>
  <si>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</si>
  <si>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</si>
  <si>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</si>
  <si>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</si>
  <si>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</si>
  <si>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</si>
  <si>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</si>
  <si>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</si>
  <si>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</si>
  <si>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</si>
  <si>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</si>
  <si>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</si>
  <si>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</si>
  <si>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</si>
  <si>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</si>
  <si>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</si>
  <si>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Convenio</t>
  </si>
  <si>
    <t>12</t>
  </si>
  <si>
    <t>3</t>
  </si>
  <si>
    <t>20</t>
  </si>
  <si>
    <t>2</t>
  </si>
  <si>
    <t>28</t>
  </si>
  <si>
    <t>1</t>
  </si>
  <si>
    <t>diego.vergara@paine.cl</t>
  </si>
  <si>
    <t>alcaldecuadrado@huechuraba.cl</t>
  </si>
  <si>
    <t>Arica</t>
  </si>
  <si>
    <t>Huasco</t>
  </si>
  <si>
    <t>Chañaral</t>
  </si>
  <si>
    <t>Petorca</t>
  </si>
  <si>
    <t>Nombre Alcalde</t>
  </si>
  <si>
    <t>Partido Político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</si>
  <si>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</si>
  <si>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</si>
  <si>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</si>
  <si>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</si>
  <si>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</si>
  <si>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</si>
  <si>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</si>
  <si>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</si>
  <si>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</si>
  <si>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</si>
  <si>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</si>
  <si>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</si>
  <si>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</si>
  <si>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</si>
  <si>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</si>
  <si>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</si>
  <si>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</si>
  <si>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</si>
  <si>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Fernando Paredes Mansilla</t>
  </si>
  <si>
    <t>ILC</t>
  </si>
  <si>
    <t>UDI</t>
  </si>
  <si>
    <t>MAS</t>
  </si>
  <si>
    <t>PCCH</t>
  </si>
  <si>
    <t>PRSD</t>
  </si>
  <si>
    <t>PDC</t>
  </si>
  <si>
    <t>IND</t>
  </si>
  <si>
    <t>PS</t>
  </si>
  <si>
    <t>ILE</t>
  </si>
  <si>
    <t>RN</t>
  </si>
  <si>
    <t>PPD</t>
  </si>
  <si>
    <t>OPD Padre Las Casas</t>
  </si>
  <si>
    <t>I. Municipalidad de Padre Las Casas</t>
  </si>
  <si>
    <t>Padre Las Casas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</si>
  <si>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</si>
  <si>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</si>
  <si>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</si>
  <si>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</si>
  <si>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</si>
  <si>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</si>
  <si>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</si>
  <si>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</si>
  <si>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</si>
  <si>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</si>
  <si>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</si>
  <si>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</si>
  <si>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</si>
  <si>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</si>
  <si>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</si>
  <si>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Sergio Echeverría García</t>
  </si>
  <si>
    <t>Graciela Ortuzar Novoa</t>
  </si>
  <si>
    <t xml:space="preserve">Convenio </t>
  </si>
  <si>
    <t>Prórroga</t>
  </si>
  <si>
    <t>2012</t>
  </si>
  <si>
    <t>2015</t>
  </si>
  <si>
    <t>2016</t>
  </si>
  <si>
    <t>2014</t>
  </si>
  <si>
    <t>2013</t>
  </si>
  <si>
    <t>Juan Delgado Castro</t>
  </si>
  <si>
    <t>Patricio Freire Canto</t>
  </si>
  <si>
    <t>7</t>
  </si>
  <si>
    <t>8</t>
  </si>
  <si>
    <t>22</t>
  </si>
  <si>
    <t>11</t>
  </si>
  <si>
    <t>alcaldia@caleradetango.net</t>
  </si>
  <si>
    <t>anitamariasilva32@yahoo.es</t>
  </si>
  <si>
    <t>alcalde@puntaarenas.cl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</si>
  <si>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</si>
  <si>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</si>
  <si>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</si>
  <si>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</si>
  <si>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</si>
  <si>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</si>
  <si>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</si>
  <si>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</si>
  <si>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</si>
  <si>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</si>
  <si>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No cuenta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</si>
  <si>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</si>
  <si>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</si>
  <si>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</si>
  <si>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</si>
  <si>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</si>
  <si>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</si>
  <si>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</si>
  <si>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</si>
  <si>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</si>
  <si>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</si>
  <si>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</si>
  <si>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</si>
  <si>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Si cuenta</t>
  </si>
  <si>
    <t>mbecker@temuco.cl</t>
  </si>
  <si>
    <t>alcaldia@munizapallar.cl</t>
  </si>
  <si>
    <t>alcaldia@lacalera.cl</t>
  </si>
  <si>
    <t>alcaldia.imo@123.cl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</si>
  <si>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</si>
  <si>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</si>
  <si>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</si>
  <si>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</si>
  <si>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</si>
  <si>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</si>
  <si>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Alejandro Huala Canuman</t>
  </si>
  <si>
    <t>alejandrohuala@coyhaique.cl</t>
  </si>
  <si>
    <t>Nueva Palena N° 2422</t>
  </si>
  <si>
    <t>josé Antonio Rivas Villalobos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</si>
  <si>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</si>
  <si>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</si>
  <si>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</si>
  <si>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</si>
  <si>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</si>
  <si>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</si>
  <si>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</si>
  <si>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</si>
  <si>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</si>
  <si>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 xml:space="preserve"> 7.66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</si>
  <si>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</si>
  <si>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</si>
  <si>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</si>
  <si>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</si>
  <si>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</si>
  <si>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</si>
  <si>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</si>
  <si>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</si>
  <si>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</si>
  <si>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Rodrigo Guarda Barrientos</t>
  </si>
  <si>
    <t>9.03</t>
  </si>
  <si>
    <t>Llanquihue</t>
  </si>
  <si>
    <t>61 - 2413337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</si>
  <si>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</si>
  <si>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</si>
  <si>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</si>
  <si>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</si>
  <si>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</si>
  <si>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</si>
  <si>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</si>
  <si>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209/B</t>
  </si>
  <si>
    <t>34-2514530</t>
  </si>
  <si>
    <t>218/B</t>
  </si>
  <si>
    <t>549/B</t>
  </si>
  <si>
    <t>593/B</t>
  </si>
  <si>
    <t>2017</t>
  </si>
  <si>
    <t>53-2627361</t>
  </si>
  <si>
    <t>opdmuniovalle@gmail.com</t>
  </si>
  <si>
    <t>OPD del Niño, niña y Adolescente</t>
  </si>
  <si>
    <t>I. Municipalidad de Paine</t>
  </si>
  <si>
    <t>24</t>
  </si>
  <si>
    <t>Resolución de Urgencia</t>
  </si>
  <si>
    <t>294/D</t>
  </si>
  <si>
    <t>138/B</t>
  </si>
  <si>
    <t>75/B</t>
  </si>
  <si>
    <t>74/B</t>
  </si>
  <si>
    <t>29</t>
  </si>
  <si>
    <t>36/B</t>
  </si>
  <si>
    <t>35/B</t>
  </si>
  <si>
    <t>298/D</t>
  </si>
  <si>
    <t>296/D</t>
  </si>
  <si>
    <t>293/D</t>
  </si>
  <si>
    <t>140/B</t>
  </si>
  <si>
    <t>141/B</t>
  </si>
  <si>
    <t>142/B</t>
  </si>
  <si>
    <t>299/D</t>
  </si>
  <si>
    <t>143/B</t>
  </si>
  <si>
    <t>2018</t>
  </si>
  <si>
    <t>895</t>
  </si>
  <si>
    <t>Memo 189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</si>
  <si>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</si>
  <si>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</si>
  <si>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</si>
  <si>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</si>
  <si>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</si>
  <si>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>139/B</t>
  </si>
  <si>
    <t>137/B</t>
  </si>
  <si>
    <t>260/B</t>
  </si>
  <si>
    <t>100/B</t>
  </si>
  <si>
    <t>102/B</t>
  </si>
  <si>
    <t>puertomonttopd@gmail.com; vivigonzalezjam@gmail.com</t>
  </si>
  <si>
    <t>https://www.facebook.com/opd.puertovaras?fref=ts</t>
  </si>
  <si>
    <t>297/D</t>
  </si>
  <si>
    <t>292/D</t>
  </si>
  <si>
    <t>39/B</t>
  </si>
  <si>
    <t>Buin</t>
  </si>
  <si>
    <t>opdtalcahuano@gmail.com</t>
  </si>
  <si>
    <t>Barros Arana Nº544 4° piso</t>
  </si>
  <si>
    <t>Claudia Gatica Vergara</t>
  </si>
  <si>
    <t xml:space="preserve">42 - 2414627      </t>
  </si>
  <si>
    <t>https://www.facebook.com/</t>
  </si>
  <si>
    <t>Alberto Gyhra Soto</t>
  </si>
  <si>
    <t>40/B</t>
  </si>
  <si>
    <t xml:space="preserve">opd@temuco.cl  </t>
  </si>
  <si>
    <t>https://www.facebook.com/opdinfancia.malleconorte</t>
  </si>
  <si>
    <t>Pasaje Los Cisnes 675. Padre las Casas</t>
  </si>
  <si>
    <t>Elena Marín Miñanir</t>
  </si>
  <si>
    <t>saguilera@vilcun.cl</t>
  </si>
  <si>
    <t>Pedro Montt Nº 774 - 2º piso</t>
  </si>
  <si>
    <t>Anibal Pinto 121. Piso 2.</t>
  </si>
  <si>
    <t>OPD Pucón</t>
  </si>
  <si>
    <t>https://www.facebook.com/opd.pirque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</si>
  <si>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</si>
  <si>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</si>
  <si>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</si>
  <si>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</si>
  <si>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</si>
  <si>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</si>
  <si>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</si>
  <si>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</si>
  <si>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</si>
  <si>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</si>
  <si>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</si>
  <si>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</si>
  <si>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</si>
  <si>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</si>
  <si>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</si>
  <si>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</si>
  <si>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</si>
  <si>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</si>
  <si>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</si>
  <si>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</si>
  <si>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</si>
  <si>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</si>
  <si>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</si>
  <si>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</si>
  <si>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</si>
  <si>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</si>
  <si>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</si>
  <si>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</si>
  <si>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</si>
  <si>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</si>
  <si>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</si>
  <si>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</si>
  <si>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</si>
  <si>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</si>
  <si>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</si>
  <si>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</si>
  <si>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</si>
  <si>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</si>
  <si>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</si>
  <si>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</si>
  <si>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</si>
  <si>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</si>
  <si>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</si>
  <si>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</si>
  <si>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</si>
  <si>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</si>
  <si>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</si>
  <si>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</si>
  <si>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</si>
  <si>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</si>
  <si>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</si>
  <si>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</si>
  <si>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</si>
  <si>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</si>
  <si>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</si>
  <si>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</si>
  <si>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</si>
  <si>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</si>
  <si>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</si>
  <si>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</si>
  <si>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</si>
  <si>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</si>
  <si>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</si>
  <si>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</si>
  <si>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</si>
  <si>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</si>
  <si>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</si>
  <si>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</si>
  <si>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</si>
  <si>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</si>
  <si>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</si>
  <si>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</si>
  <si>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</si>
  <si>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</si>
  <si>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</si>
  <si>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</si>
  <si>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</si>
  <si>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</si>
  <si>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</si>
  <si>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</si>
  <si>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</si>
  <si>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</si>
  <si>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</si>
  <si>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</si>
  <si>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</si>
  <si>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</si>
  <si>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</si>
  <si>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</si>
  <si>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</si>
  <si>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</si>
  <si>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</si>
  <si>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</si>
  <si>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</si>
  <si>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</si>
  <si>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</si>
  <si>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</si>
  <si>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</si>
  <si>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</si>
  <si>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</si>
  <si>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</si>
  <si>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</si>
  <si>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</si>
  <si>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</si>
  <si>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</si>
  <si>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</si>
  <si>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</si>
  <si>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</si>
  <si>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</si>
  <si>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</si>
  <si>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</si>
  <si>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</si>
  <si>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</si>
  <si>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</si>
  <si>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ILA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</si>
  <si>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</si>
  <si>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</si>
  <si>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</si>
  <si>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</si>
  <si>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</si>
  <si>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</si>
  <si>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</si>
  <si>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</si>
  <si>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</si>
  <si>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</si>
  <si>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</si>
  <si>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</si>
  <si>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</si>
  <si>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</si>
  <si>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</si>
  <si>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</si>
  <si>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</si>
  <si>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</si>
  <si>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</si>
  <si>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</si>
  <si>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</si>
  <si>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</si>
  <si>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</si>
  <si>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</si>
  <si>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</si>
  <si>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opdvictoriaercilla@gmail.com</t>
  </si>
  <si>
    <t>opdprecordilleracuncomelipeuco@gmail.com</t>
  </si>
  <si>
    <t xml:space="preserve">alcaldia@municunco.cl </t>
  </si>
  <si>
    <t>OPD Peñalolén</t>
  </si>
  <si>
    <t>OPD Talagante</t>
  </si>
  <si>
    <t>OPD Santiago</t>
  </si>
  <si>
    <t>OPD Renca</t>
  </si>
  <si>
    <t>OPD Puente Alto</t>
  </si>
  <si>
    <t>295/D</t>
  </si>
  <si>
    <t>https://www.facebook.com/pages/OPD-Linares/141488056020453</t>
  </si>
  <si>
    <t>opdsanpedrodelapaz@gmail.com</t>
  </si>
  <si>
    <t>543/B</t>
  </si>
  <si>
    <t>547/B</t>
  </si>
  <si>
    <t>538/B</t>
  </si>
  <si>
    <t>544/B</t>
  </si>
  <si>
    <t>Jorge Montt N° 906</t>
  </si>
  <si>
    <t>opdnacimiento.negrete@gmail.com</t>
  </si>
  <si>
    <t>hugoinostroza.alcalde@nacimiento.cl</t>
  </si>
  <si>
    <t>545/B</t>
  </si>
  <si>
    <t>Vh.figueroa@penco.cl</t>
  </si>
  <si>
    <t>546/B</t>
  </si>
  <si>
    <t>Angel Custodio H. S/N</t>
  </si>
  <si>
    <t>opdcordilleranuble@gmail.com</t>
  </si>
  <si>
    <t>541/B</t>
  </si>
  <si>
    <t>cchandia@municoihueco.cl</t>
  </si>
  <si>
    <t>542/B</t>
  </si>
  <si>
    <t>Melisa Gutierrez Venegas</t>
  </si>
  <si>
    <t>opdsannicolasportezuelo@gmail.com</t>
  </si>
  <si>
    <t>municipalidadsannicolas@hotmail.com</t>
  </si>
  <si>
    <t>540/B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</si>
  <si>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</si>
  <si>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</si>
  <si>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</si>
  <si>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</si>
  <si>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</si>
  <si>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</si>
  <si>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</si>
  <si>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Asignación Directa</t>
  </si>
  <si>
    <t>Jorge Saquel Albarrán</t>
  </si>
  <si>
    <t>opdcordillerana@gmail.com</t>
  </si>
  <si>
    <t>Ramirez S/N</t>
  </si>
  <si>
    <t>opdhuara@gmail.com</t>
  </si>
  <si>
    <t>https://es-la.facebook.com/pages/Ilustre-Municipalidad-de-Huara/</t>
  </si>
  <si>
    <t>https://es-la.facebook.com/comunade.pica.1</t>
  </si>
  <si>
    <t>6</t>
  </si>
  <si>
    <t>Daniela Leiva Retamales</t>
  </si>
  <si>
    <t>cadasme@islademaipo.cl</t>
  </si>
  <si>
    <t>opdcisterna@gmail.com</t>
  </si>
  <si>
    <t>santiago.rebolledo@gmail.com</t>
  </si>
  <si>
    <t>alcaldia@penaflor.cl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</si>
  <si>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</si>
  <si>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</si>
  <si>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</si>
  <si>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</si>
  <si>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</si>
  <si>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</si>
  <si>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161/B</t>
  </si>
  <si>
    <t>165/B</t>
  </si>
  <si>
    <t>65-2460710</t>
  </si>
  <si>
    <t>160/B</t>
  </si>
  <si>
    <t>OPD Adquintue</t>
  </si>
  <si>
    <t>opdadquintue@gmail.com</t>
  </si>
  <si>
    <t>162/B</t>
  </si>
  <si>
    <t>alcalde@muermos.cl</t>
  </si>
  <si>
    <t>163/B</t>
  </si>
  <si>
    <t>Gabriela Mistral s/n, Teresita de Los Andes</t>
  </si>
  <si>
    <t>164/B</t>
  </si>
  <si>
    <t>064/B</t>
  </si>
  <si>
    <t>065/B</t>
  </si>
  <si>
    <t>1845</t>
  </si>
  <si>
    <t>OPD de los niños, niñas y adolescentes, OPD El Monte</t>
  </si>
  <si>
    <t>1732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</si>
  <si>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</si>
  <si>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</si>
  <si>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</si>
  <si>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</si>
  <si>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</si>
  <si>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</si>
  <si>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</si>
  <si>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</si>
  <si>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</si>
  <si>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</si>
  <si>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</si>
  <si>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</si>
  <si>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</si>
  <si>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</si>
  <si>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</si>
  <si>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</si>
  <si>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</si>
  <si>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</si>
  <si>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</si>
  <si>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</si>
  <si>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</si>
  <si>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</si>
  <si>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</si>
  <si>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</si>
  <si>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</si>
  <si>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</si>
  <si>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</si>
  <si>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</si>
  <si>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</si>
  <si>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</si>
  <si>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</si>
  <si>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</si>
  <si>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</si>
  <si>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</si>
  <si>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</si>
  <si>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</si>
  <si>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</si>
  <si>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</si>
  <si>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Valle del Sol</t>
  </si>
  <si>
    <t>OPD Agua de Coihue</t>
  </si>
  <si>
    <t>OPD Mi Comuna me Cuida Construyendo Familia</t>
  </si>
  <si>
    <t>157/B</t>
  </si>
  <si>
    <t>153/B</t>
  </si>
  <si>
    <t>16/B</t>
  </si>
  <si>
    <t>154/B</t>
  </si>
  <si>
    <t>156/B</t>
  </si>
  <si>
    <t>158/B</t>
  </si>
  <si>
    <t>159/B</t>
  </si>
  <si>
    <t>OPD Comuna Río Ibáñez</t>
  </si>
  <si>
    <t>OPD Macul</t>
  </si>
  <si>
    <t>91/B</t>
  </si>
  <si>
    <t>155/B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</si>
  <si>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</si>
  <si>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</si>
  <si>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</si>
  <si>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</si>
  <si>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</si>
  <si>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</si>
  <si>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</si>
  <si>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</si>
  <si>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</si>
  <si>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</si>
  <si>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Programa 24 horas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</si>
  <si>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</si>
  <si>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</si>
  <si>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</si>
  <si>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</si>
  <si>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</si>
  <si>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</si>
  <si>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</si>
  <si>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</si>
  <si>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</si>
  <si>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</si>
  <si>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</si>
  <si>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</si>
  <si>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</si>
  <si>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</si>
  <si>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</si>
  <si>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</si>
  <si>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</si>
  <si>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</si>
  <si>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</si>
  <si>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</si>
  <si>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</si>
  <si>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</si>
  <si>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</si>
  <si>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</si>
  <si>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</si>
  <si>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</si>
  <si>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</si>
  <si>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</si>
  <si>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</si>
  <si>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</si>
  <si>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</si>
  <si>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</si>
  <si>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</si>
  <si>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</si>
  <si>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</si>
  <si>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</si>
  <si>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</si>
  <si>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</si>
  <si>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</si>
  <si>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</si>
  <si>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</si>
  <si>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</si>
  <si>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</si>
  <si>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</si>
  <si>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</si>
  <si>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</si>
  <si>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</si>
  <si>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</si>
  <si>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</si>
  <si>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</si>
  <si>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</si>
  <si>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</si>
  <si>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</si>
  <si>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</si>
  <si>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</si>
  <si>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</si>
  <si>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</si>
  <si>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</si>
  <si>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</si>
  <si>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</si>
  <si>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</si>
  <si>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</si>
  <si>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</si>
  <si>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</si>
  <si>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</si>
  <si>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</si>
  <si>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</si>
  <si>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</si>
  <si>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</si>
  <si>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</si>
  <si>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</si>
  <si>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</si>
  <si>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</si>
  <si>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</si>
  <si>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</si>
  <si>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</si>
  <si>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</si>
  <si>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</si>
  <si>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</si>
  <si>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</si>
  <si>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</si>
  <si>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</si>
  <si>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Patricio Ulloa Georgia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</si>
  <si>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</si>
  <si>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</si>
  <si>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</si>
  <si>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</si>
  <si>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</si>
  <si>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</si>
  <si>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</si>
  <si>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</si>
  <si>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</si>
  <si>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</si>
  <si>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</si>
  <si>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</si>
  <si>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</si>
  <si>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</si>
  <si>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</si>
  <si>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</si>
  <si>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</si>
  <si>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</si>
  <si>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Requinoa</t>
  </si>
  <si>
    <t>Luis Silva Vargas</t>
  </si>
  <si>
    <t>Oficina de Protección de Derechos Asociativa Chanco - Pelluhue</t>
  </si>
  <si>
    <t>I. Municipalidad de Chanco</t>
  </si>
  <si>
    <t>Viviana Díaz Meza</t>
  </si>
  <si>
    <t>OPD de Rancagua</t>
  </si>
  <si>
    <t>Gobernación Provincial de Cachapoal</t>
  </si>
  <si>
    <t>Germán Riesco N° 344</t>
  </si>
  <si>
    <t>Rancagua</t>
  </si>
  <si>
    <t>mbeitia@interior.gov.cl</t>
  </si>
  <si>
    <t>Eduardo Soto Romero</t>
  </si>
  <si>
    <t>166/B</t>
  </si>
  <si>
    <t>OPD Isla de Quinchao</t>
  </si>
  <si>
    <t>María Guarda Vásquez</t>
  </si>
  <si>
    <t>Balmaceda N° 223</t>
  </si>
  <si>
    <t>4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</si>
  <si>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</si>
  <si>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</si>
  <si>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</si>
  <si>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</si>
  <si>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</si>
  <si>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</si>
  <si>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</si>
  <si>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</si>
  <si>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</si>
  <si>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</si>
  <si>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</si>
  <si>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</si>
  <si>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Gobernación Provincial de Parinacota</t>
  </si>
  <si>
    <t>José Miguel Carrera N° 350</t>
  </si>
  <si>
    <t>Putre</t>
  </si>
  <si>
    <t>Gobernación Provincial de Arica</t>
  </si>
  <si>
    <t>rlau@interior.gov.cl</t>
  </si>
  <si>
    <t>42/B</t>
  </si>
  <si>
    <t>Arturo Prat N° 680</t>
  </si>
  <si>
    <t>221/B</t>
  </si>
  <si>
    <t>OPD Juntos por tus derechos</t>
  </si>
  <si>
    <t>opdquinta@gmail.com</t>
  </si>
  <si>
    <t>opdvallenar@gmail.com</t>
  </si>
  <si>
    <t>684/D</t>
  </si>
  <si>
    <t>Verónica Chau Gómez</t>
  </si>
  <si>
    <t>Serrano N° 412</t>
  </si>
  <si>
    <t>I. Municipalidad de Palmilla</t>
  </si>
  <si>
    <t>Palmilla</t>
  </si>
  <si>
    <t>opdtiernainfancia@gmail.com</t>
  </si>
  <si>
    <t>Gloria Paredes Valdés</t>
  </si>
  <si>
    <t>OPD por la Infancia de nuestro Puerto</t>
  </si>
  <si>
    <t>I. Municipalidad de Chañaral</t>
  </si>
  <si>
    <t>746/B</t>
  </si>
  <si>
    <t>opdlaligua@gmail.com</t>
  </si>
  <si>
    <t>María Carolina Soto Parraguez</t>
  </si>
  <si>
    <t>676/D</t>
  </si>
  <si>
    <t>https://www.facebook.com/opdzapallar.puchuncavi</t>
  </si>
  <si>
    <t>Juan José Mena s/n°, Puchuncaví</t>
  </si>
  <si>
    <t>32-2791711</t>
  </si>
  <si>
    <t>opdmunipuchuncavi@gmail.com</t>
  </si>
  <si>
    <t>Jessica Vivar Hidalgo</t>
  </si>
  <si>
    <t>opdcabildo@gmail.com</t>
  </si>
  <si>
    <t>opd@renca.cl</t>
  </si>
  <si>
    <t>Oficinas de Protección de Derechos del niño, niña y adolescente (OPD)</t>
  </si>
  <si>
    <t>Luis Infante N° 520 Canela Baja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</si>
  <si>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</si>
  <si>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</si>
  <si>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</si>
  <si>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</si>
  <si>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</si>
  <si>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744/B</t>
  </si>
  <si>
    <t>743/B</t>
  </si>
  <si>
    <t>745/B</t>
  </si>
  <si>
    <t>747/B</t>
  </si>
  <si>
    <t>Blanco Encalada N° 371-B</t>
  </si>
  <si>
    <t>OPD comuna de Alto del Carmen</t>
  </si>
  <si>
    <t>698/D</t>
  </si>
  <si>
    <t>699/D</t>
  </si>
  <si>
    <t>Jocelyn Cabezas Canales</t>
  </si>
  <si>
    <t>27648156 - 24014177   27647156</t>
  </si>
  <si>
    <t>697/D</t>
  </si>
  <si>
    <t>685/D</t>
  </si>
  <si>
    <t>692/D</t>
  </si>
  <si>
    <t>700/D</t>
  </si>
  <si>
    <t>151/B</t>
  </si>
  <si>
    <t>152/B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</si>
  <si>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</si>
  <si>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</si>
  <si>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</si>
  <si>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</si>
  <si>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</si>
  <si>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</si>
  <si>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</si>
  <si>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</si>
  <si>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</si>
  <si>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</si>
  <si>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</si>
  <si>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</si>
  <si>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</si>
  <si>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</si>
  <si>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</si>
  <si>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</si>
  <si>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</si>
  <si>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</si>
  <si>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</si>
  <si>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</si>
  <si>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</si>
  <si>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</si>
  <si>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</si>
  <si>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</si>
  <si>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862/B</t>
  </si>
  <si>
    <t>863/B</t>
  </si>
  <si>
    <t>677/D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</si>
  <si>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</si>
  <si>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</si>
  <si>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</si>
  <si>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</si>
  <si>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</si>
  <si>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</si>
  <si>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</si>
  <si>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</si>
  <si>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</si>
  <si>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</si>
  <si>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</si>
  <si>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</si>
  <si>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</si>
  <si>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</si>
  <si>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Jose Manuel Balmaceda N° 381 Pobl. 30 Noviembre</t>
  </si>
  <si>
    <t>Caupolicán 285</t>
  </si>
  <si>
    <t>292/B</t>
  </si>
  <si>
    <t>San Martín N° 105, esquina Covadonga.</t>
  </si>
  <si>
    <t>opdcaldera@gmail.com; iaracena@caldera.cl</t>
  </si>
  <si>
    <t>opd.altodelcarmen@gmail.com</t>
  </si>
  <si>
    <t>53-2423214 / 53-2423215</t>
  </si>
  <si>
    <t>opdcombarbala@gmail.com</t>
  </si>
  <si>
    <t>opdcanela@gmail.com</t>
  </si>
  <si>
    <t>luis.puntoalegre@munilosvilos.cl</t>
  </si>
  <si>
    <t>Guillermo Edwards Nº 80. Sector el Llano</t>
  </si>
  <si>
    <t>Miguel Aguirre N° 359</t>
  </si>
  <si>
    <t xml:space="preserve">opdmontepatria@gmail.com </t>
  </si>
  <si>
    <t>opdpunitaqui@gmail.cl ; lesliejimenezpizarro@gmail.com</t>
  </si>
  <si>
    <t>opd.salamanca@gmail.com</t>
  </si>
  <si>
    <t>María Jose Ramirez Troncoso</t>
  </si>
  <si>
    <t>35- 2337243</t>
  </si>
  <si>
    <t>opd.muniquintero@gmail.com</t>
  </si>
  <si>
    <t>Fabiola Irena Barrera Díaz</t>
  </si>
  <si>
    <t>Santa Laura N° 567</t>
  </si>
  <si>
    <t>Karen Sofía Espinoza Ríos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</si>
  <si>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</si>
  <si>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</si>
  <si>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</si>
  <si>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</si>
  <si>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</si>
  <si>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</si>
  <si>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</si>
  <si>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</si>
  <si>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</si>
  <si>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</si>
  <si>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</si>
  <si>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</si>
  <si>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Carlos Silva Renard N° 427</t>
  </si>
  <si>
    <t>opd@sanclemente.cl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</si>
  <si>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</si>
  <si>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</si>
  <si>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</si>
  <si>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</si>
  <si>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</si>
  <si>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</si>
  <si>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Pasaje lircay N° 886</t>
  </si>
  <si>
    <t>opdlaunion@gmail.com</t>
  </si>
  <si>
    <t>opdpanguipulli@gmail.com</t>
  </si>
  <si>
    <t xml:space="preserve">Calle Padre Ricardo N° 20 </t>
  </si>
  <si>
    <t xml:space="preserve">Francisco Bilbao N° 850 4 piso </t>
  </si>
  <si>
    <t>San Carlos N° 834</t>
  </si>
  <si>
    <t>9</t>
  </si>
  <si>
    <t>Ignacio Carrera Pinto N° 381</t>
  </si>
  <si>
    <t>opd@muniquellon .cl</t>
  </si>
  <si>
    <t xml:space="preserve">José Abelardo Núñez N° 418 </t>
  </si>
  <si>
    <t>65-2-315022</t>
  </si>
  <si>
    <t>opdmuermos@gmail.com</t>
  </si>
  <si>
    <t>opdmuniquinchao@gmail.com</t>
  </si>
  <si>
    <t>Errazuriz N° 394</t>
  </si>
  <si>
    <t>652-531119-531120</t>
  </si>
  <si>
    <t>Manuel Rodríguez N°  280</t>
  </si>
  <si>
    <t>opdcautinnorte@gmail.com</t>
  </si>
  <si>
    <t>452922545--73890183</t>
  </si>
  <si>
    <t xml:space="preserve">Miraflores N° 140 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</si>
  <si>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</si>
  <si>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</si>
  <si>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</si>
  <si>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</si>
  <si>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</si>
  <si>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</si>
  <si>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</si>
  <si>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</si>
  <si>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</si>
  <si>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</si>
  <si>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</si>
  <si>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</si>
  <si>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 xml:space="preserve">opdsanmiguel@gmail.com; </t>
  </si>
  <si>
    <t>Ernesto Samitt N° 1047</t>
  </si>
  <si>
    <t>General Ordoñez N° 176 Of 403-404</t>
  </si>
  <si>
    <t>Av. Colón N° 823</t>
  </si>
  <si>
    <t>Avda Dorsal N° 1099</t>
  </si>
  <si>
    <t>María José Morales Villavicencio</t>
  </si>
  <si>
    <t>Avda Quilín N° 3248</t>
  </si>
  <si>
    <t>Rio Backer N° 6576</t>
  </si>
  <si>
    <t>875/B</t>
  </si>
  <si>
    <t>OPD Pewma Lafkenche</t>
  </si>
  <si>
    <t>876/B</t>
  </si>
  <si>
    <t>Playa Blaca N° 820</t>
  </si>
  <si>
    <t>opdmejillones@mejillones.cl</t>
  </si>
  <si>
    <t>OPD Antofagasta</t>
  </si>
  <si>
    <t>OPD Freirina</t>
  </si>
  <si>
    <t>OPD Graneros</t>
  </si>
  <si>
    <t>840/D</t>
  </si>
  <si>
    <t>839/D</t>
  </si>
  <si>
    <t>348/B</t>
  </si>
  <si>
    <t>Gobernación Provincial de Antofagasta</t>
  </si>
  <si>
    <t>Karen Rojo Venegas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</si>
  <si>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</si>
  <si>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</si>
  <si>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</si>
  <si>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</si>
  <si>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</si>
  <si>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</si>
  <si>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</si>
  <si>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</si>
  <si>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</si>
  <si>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236/B</t>
  </si>
  <si>
    <t>loyolahuasco@gmail.com</t>
  </si>
  <si>
    <t>opdfreirina@gmail.com</t>
  </si>
  <si>
    <t>Esmeralda N° 2422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</si>
  <si>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</si>
  <si>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</si>
  <si>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</si>
  <si>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</si>
  <si>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</si>
  <si>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</si>
  <si>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</si>
  <si>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</si>
  <si>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</si>
  <si>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</si>
  <si>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</si>
  <si>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</si>
  <si>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</si>
  <si>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</si>
  <si>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</si>
  <si>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</si>
  <si>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</si>
  <si>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</si>
  <si>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</si>
  <si>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</si>
  <si>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</si>
  <si>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</si>
  <si>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</si>
  <si>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</si>
  <si>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</si>
  <si>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</si>
  <si>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</si>
  <si>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</si>
  <si>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</si>
  <si>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</si>
  <si>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</si>
  <si>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</si>
  <si>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</si>
  <si>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</si>
  <si>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</si>
  <si>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</si>
  <si>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</si>
  <si>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</si>
  <si>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</si>
  <si>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</si>
  <si>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</si>
  <si>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</si>
  <si>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</si>
  <si>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</si>
  <si>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</si>
  <si>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</si>
  <si>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</si>
  <si>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</si>
  <si>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</si>
  <si>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</si>
  <si>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</si>
  <si>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</si>
  <si>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</si>
  <si>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</si>
  <si>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</si>
  <si>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</si>
  <si>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</si>
  <si>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</si>
  <si>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</si>
  <si>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</si>
  <si>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</si>
  <si>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</si>
  <si>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</si>
  <si>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</si>
  <si>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</si>
  <si>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</si>
  <si>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</si>
  <si>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</si>
  <si>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</si>
  <si>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</si>
  <si>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</si>
  <si>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</si>
  <si>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</si>
  <si>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</si>
  <si>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</si>
  <si>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</si>
  <si>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</si>
  <si>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</si>
  <si>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</si>
  <si>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</si>
  <si>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</si>
  <si>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</si>
  <si>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</si>
  <si>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</si>
  <si>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</si>
  <si>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</si>
  <si>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</si>
  <si>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</si>
  <si>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</si>
  <si>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</si>
  <si>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</si>
  <si>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</si>
  <si>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</si>
  <si>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</si>
  <si>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</si>
  <si>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</si>
  <si>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</si>
  <si>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</si>
  <si>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</si>
  <si>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</si>
  <si>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</si>
  <si>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</si>
  <si>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</si>
  <si>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</si>
  <si>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</si>
  <si>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</si>
  <si>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</si>
  <si>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796/D</t>
  </si>
  <si>
    <t>OPD Renueva Quilicura</t>
  </si>
  <si>
    <t xml:space="preserve">OPD Comuna Diego de Almagro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</si>
  <si>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</si>
  <si>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</si>
  <si>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</si>
  <si>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</si>
  <si>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</si>
  <si>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</si>
  <si>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</si>
  <si>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</si>
  <si>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</si>
  <si>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</si>
  <si>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</si>
  <si>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</si>
  <si>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</si>
  <si>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</si>
  <si>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</si>
  <si>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</si>
  <si>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</si>
  <si>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</si>
  <si>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</si>
  <si>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</si>
  <si>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</si>
  <si>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</si>
  <si>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</si>
  <si>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</si>
  <si>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</si>
  <si>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</si>
  <si>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</si>
  <si>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</si>
  <si>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</si>
  <si>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</si>
  <si>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</si>
  <si>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</si>
  <si>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</si>
  <si>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</si>
  <si>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</si>
  <si>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</si>
  <si>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</si>
  <si>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</si>
  <si>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</si>
  <si>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</si>
  <si>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</si>
  <si>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</si>
  <si>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</si>
  <si>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</si>
  <si>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</si>
  <si>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</si>
  <si>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</si>
  <si>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</si>
  <si>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</si>
  <si>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</si>
  <si>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</si>
  <si>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</si>
  <si>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</si>
  <si>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</si>
  <si>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</si>
  <si>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</si>
  <si>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</si>
  <si>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</si>
  <si>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</si>
  <si>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</si>
  <si>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</si>
  <si>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</si>
  <si>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</si>
  <si>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</si>
  <si>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</si>
  <si>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</si>
  <si>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</si>
  <si>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</si>
  <si>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</si>
  <si>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</si>
  <si>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</si>
  <si>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</si>
  <si>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</si>
  <si>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</si>
  <si>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</si>
  <si>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</si>
  <si>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</si>
  <si>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</si>
  <si>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</si>
  <si>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</si>
  <si>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</si>
  <si>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</si>
  <si>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</si>
  <si>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</si>
  <si>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</si>
  <si>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</si>
  <si>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</si>
  <si>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</si>
  <si>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</si>
  <si>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</si>
  <si>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</si>
  <si>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</si>
  <si>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</si>
  <si>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</si>
  <si>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</si>
  <si>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</si>
  <si>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</si>
  <si>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</si>
  <si>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</si>
  <si>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</si>
  <si>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</si>
  <si>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</si>
  <si>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</si>
  <si>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</si>
  <si>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</si>
  <si>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</si>
  <si>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</si>
  <si>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</si>
  <si>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</si>
  <si>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</si>
  <si>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Código SENAINFO</t>
  </si>
  <si>
    <t>Comunas Atendidas</t>
  </si>
  <si>
    <t>Copiapo</t>
  </si>
  <si>
    <t xml:space="preserve"> Diego de Almagro</t>
  </si>
  <si>
    <t>Llay Llay</t>
  </si>
  <si>
    <t>Codegua, Machalí</t>
  </si>
  <si>
    <t>Pichilemu, Paredones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</si>
  <si>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</si>
  <si>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</si>
  <si>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</si>
  <si>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</si>
  <si>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</si>
  <si>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</si>
  <si>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</si>
  <si>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</si>
  <si>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Los Ángeles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</si>
  <si>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</si>
  <si>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</si>
  <si>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</si>
  <si>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</si>
  <si>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</si>
  <si>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</si>
  <si>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</si>
  <si>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Villarrica, Curarrehue</t>
  </si>
  <si>
    <t>Lautaro, Perquenco</t>
  </si>
  <si>
    <t>Victoria, Ercilla</t>
  </si>
  <si>
    <t>Cunco, Melipeuco</t>
  </si>
  <si>
    <t>Curacautín, Lonquimay</t>
  </si>
  <si>
    <t>Purén, los Sauces</t>
  </si>
  <si>
    <t>Teodoro Schmidth, Toltén, Freire</t>
  </si>
  <si>
    <t>Ancud, Quemchi</t>
  </si>
  <si>
    <t>Castro, Chonchi, Quellón</t>
  </si>
  <si>
    <t>Purranque, Puerto Octay, Rio Negro, Frutillar</t>
  </si>
  <si>
    <t>Río Ibáñez</t>
  </si>
  <si>
    <t>Cochrane, Villa O'Higgins, Tortel</t>
  </si>
  <si>
    <t>Punta Arenas</t>
  </si>
  <si>
    <t xml:space="preserve">El Monte </t>
  </si>
  <si>
    <t>Peñalolen</t>
  </si>
  <si>
    <t xml:space="preserve"> Paine</t>
  </si>
  <si>
    <t>Putre - General Lagos</t>
  </si>
  <si>
    <t>Arica, Camarones</t>
  </si>
  <si>
    <t>OPD El Bosque</t>
  </si>
  <si>
    <t>opd.putreglagos@gmail.com</t>
  </si>
  <si>
    <t>rsanzana@interior.gov.cl</t>
  </si>
  <si>
    <t>Traiguen, Lumaco</t>
  </si>
  <si>
    <t>opdcautins@gmail.com; pvidal@municipalidadgorbea.cl</t>
  </si>
  <si>
    <t>Ana Maria Medina</t>
  </si>
  <si>
    <t>Doctor Garriga N° 1055</t>
  </si>
  <si>
    <t>45 - 2918490  45-2296481</t>
  </si>
  <si>
    <t>45-2972151  45-2972150</t>
  </si>
  <si>
    <t>opdkimuncarahue@gmail.com; didecocarahue.pc@gmail.com</t>
  </si>
  <si>
    <t>opdcollipulli@gmail.com; dideco@municollupulli.cl</t>
  </si>
  <si>
    <t>opdpucon@gmail.com; dideco@municipalidadpucon.cl</t>
  </si>
  <si>
    <t>opd.puren.lossauces@gmail.com; gsepulveda.tsocial@gmail.com</t>
  </si>
  <si>
    <t>opdentreriosaraucania@gmail.com; evelynmargot@gmail.com</t>
  </si>
  <si>
    <t>frivero@interior.gov.cl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</si>
  <si>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</si>
  <si>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</si>
  <si>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</si>
  <si>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</si>
  <si>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</si>
  <si>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</si>
  <si>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</si>
  <si>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65-2628254/2628257</t>
  </si>
  <si>
    <t>opdosorno@yahoo.es</t>
  </si>
  <si>
    <t>opdfresia@hotmail.com</t>
  </si>
  <si>
    <t>Eduardo Garay N° 244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</si>
  <si>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</si>
  <si>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</si>
  <si>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</si>
  <si>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</si>
  <si>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</si>
  <si>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Massiel Quintana Velásquez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</si>
  <si>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</si>
  <si>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</si>
  <si>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</si>
  <si>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</si>
  <si>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</si>
  <si>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</si>
  <si>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</si>
  <si>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</si>
  <si>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</si>
  <si>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</si>
  <si>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</si>
  <si>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</si>
  <si>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Opd_rucasuyay</t>
  </si>
  <si>
    <t>OPD Vichuquén</t>
  </si>
  <si>
    <t>opdtalcahuano</t>
  </si>
  <si>
    <t>OPDvictoriaE</t>
  </si>
  <si>
    <t>OPDENTRERIOS</t>
  </si>
  <si>
    <t>Teniente Merino N° 630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</si>
  <si>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</si>
  <si>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</si>
  <si>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</si>
  <si>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</si>
  <si>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</si>
  <si>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</si>
  <si>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</si>
  <si>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</si>
  <si>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</si>
  <si>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</si>
  <si>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</si>
  <si>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</si>
  <si>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</si>
  <si>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</si>
  <si>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</si>
  <si>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</si>
  <si>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</si>
  <si>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</si>
  <si>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</si>
  <si>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</si>
  <si>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</si>
  <si>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</si>
  <si>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</si>
  <si>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</si>
  <si>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</si>
  <si>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</si>
  <si>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</si>
  <si>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</si>
  <si>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</si>
  <si>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</si>
  <si>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</si>
  <si>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</si>
  <si>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</si>
  <si>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</si>
  <si>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</si>
  <si>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</si>
  <si>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</si>
  <si>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</si>
  <si>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>Calle Budi N° 102 Villa Esperanza</t>
  </si>
  <si>
    <t>Baquedano N° 322</t>
  </si>
  <si>
    <t xml:space="preserve"> 2481 55 86 -6100 33 47 </t>
  </si>
  <si>
    <t>2552 89 98 - 2552 9381</t>
  </si>
  <si>
    <t>28739181- 228739011 - 90719841</t>
  </si>
  <si>
    <t xml:space="preserve">25054317-25054318 - 25054322 - 25054325  92633182 </t>
  </si>
  <si>
    <t>lafloridaopd@gmail.com; denisse.romero@laflorida.cl</t>
  </si>
  <si>
    <t>Los Tres Antonios N° 1660</t>
  </si>
  <si>
    <t>Buzeta N° 4014</t>
  </si>
  <si>
    <t>Lya Araya Diaz</t>
  </si>
  <si>
    <t>El Crepúsculo N°652 Villa Margarita Quilicura</t>
  </si>
  <si>
    <t xml:space="preserve">Monjitas N° 755 </t>
  </si>
  <si>
    <t>Mario Recordón N° 636, Población Manuel Plaza</t>
  </si>
  <si>
    <t>Camino El Volcán N° 19467</t>
  </si>
  <si>
    <t xml:space="preserve"> 228612095 - 77505735</t>
  </si>
  <si>
    <t>opdsanjosedemaipo@gmail.com; massiquintana@gmail.com</t>
  </si>
  <si>
    <t xml:space="preserve"> opd@islademaipo.cl;  dleiva@islademaipo.cl</t>
  </si>
  <si>
    <t xml:space="preserve">José Ignacio Zúñiga Tornguist </t>
  </si>
  <si>
    <t>opd.curacavi@gmail.com; opd@municipalidadcuracavi.cl</t>
  </si>
  <si>
    <t>gcapitanprat@interior.gov.cl</t>
  </si>
  <si>
    <t xml:space="preserve">opd@quilicura.cl 
</t>
  </si>
  <si>
    <t>OPDHUALPEN</t>
  </si>
  <si>
    <t>OpdCalbuco</t>
  </si>
  <si>
    <t>opdrenaico1</t>
  </si>
  <si>
    <t>2019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</si>
  <si>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</si>
  <si>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</si>
  <si>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</si>
  <si>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</si>
  <si>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</si>
  <si>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</si>
  <si>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</si>
  <si>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</si>
  <si>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</si>
  <si>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</si>
  <si>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</si>
  <si>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</si>
  <si>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</si>
  <si>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</si>
  <si>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</si>
  <si>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</si>
  <si>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</si>
  <si>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</si>
  <si>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</si>
  <si>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</si>
  <si>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</si>
  <si>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</si>
  <si>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</si>
  <si>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</si>
  <si>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</si>
  <si>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</si>
  <si>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</si>
  <si>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</si>
  <si>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</si>
  <si>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</si>
  <si>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</si>
  <si>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</si>
  <si>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</si>
  <si>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</si>
  <si>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</si>
  <si>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</si>
  <si>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</si>
  <si>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</si>
  <si>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</si>
  <si>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</si>
  <si>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</si>
  <si>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</si>
  <si>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</si>
  <si>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>Cristian Andrade Gallardo</t>
  </si>
  <si>
    <t xml:space="preserve">Andrea Alejandra Cáceres Herrera </t>
  </si>
  <si>
    <t>Perfecto de la Fuente s/n Rinconada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</si>
  <si>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</si>
  <si>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</si>
  <si>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</si>
  <si>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</si>
  <si>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</si>
  <si>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</si>
  <si>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</si>
  <si>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>opdcomunitaria@gmail.com; 
unidaddeestudiosopdrecoleta@gmail.com; 
coordinacionopdrecoleta@gmail.com</t>
  </si>
  <si>
    <t xml:space="preserve">228580066 - 229270999 </t>
  </si>
  <si>
    <t xml:space="preserve"> 225188750 - 225420925    225427863</t>
  </si>
  <si>
    <t>opdpudahuel@gmail.com; opd@mpudahuel.c</t>
  </si>
  <si>
    <t>opd@imcabodehornos.cl       jocelync.trabajadorasocial@gmail.com</t>
  </si>
  <si>
    <t xml:space="preserve">Cabo de Hornos </t>
  </si>
  <si>
    <t>Av. La Paz N° 02</t>
  </si>
  <si>
    <t>085/B</t>
  </si>
  <si>
    <t>Calle 12 de Octubre S/N</t>
  </si>
  <si>
    <t>https://www.facebook.com/opd.sanjoaquin</t>
  </si>
  <si>
    <t>https://www.facebook.com/opd.malloa?fref=ts</t>
  </si>
  <si>
    <t>opd_tsunka_k</t>
  </si>
  <si>
    <t>https://www.facebook.com/opd.recoleta.1</t>
  </si>
  <si>
    <t>10</t>
  </si>
  <si>
    <t>OPDLOESPEJO</t>
  </si>
  <si>
    <t>OPD Valle del Itata</t>
  </si>
  <si>
    <t>190/B</t>
  </si>
  <si>
    <t>51-2429959</t>
  </si>
  <si>
    <t>ccontreras@munilahiguera.cl</t>
  </si>
  <si>
    <t>Flor Rodríguez Araya</t>
  </si>
  <si>
    <t>Ignacio Carrera Pinto N° 1213</t>
  </si>
  <si>
    <t>opdromeral@gmail.com</t>
  </si>
  <si>
    <t>349/B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</si>
  <si>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</si>
  <si>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</si>
  <si>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</si>
  <si>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</si>
  <si>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</si>
  <si>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</si>
  <si>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191/B</t>
  </si>
  <si>
    <t>Roxana Rifo Neira</t>
  </si>
  <si>
    <t>1308</t>
  </si>
  <si>
    <t>1501</t>
  </si>
  <si>
    <t>OpdSjm</t>
  </si>
  <si>
    <t>https://www.facebook.com/opdrucamalen.curanilahue</t>
  </si>
  <si>
    <t>https://www.facebook.com/profile.php?id=100012393273658&amp;fref=ts</t>
  </si>
  <si>
    <t>388/D</t>
  </si>
  <si>
    <t>OPD Cautín Sur</t>
  </si>
  <si>
    <t>078/B</t>
  </si>
  <si>
    <t>OPD Kimun</t>
  </si>
  <si>
    <t>077/B</t>
  </si>
  <si>
    <t>OPD Kümme Txemon</t>
  </si>
  <si>
    <t>059/B</t>
  </si>
  <si>
    <t>2009</t>
  </si>
  <si>
    <t>alcalde@munilahiguera.cl</t>
  </si>
  <si>
    <t>alcalde@munichue.cl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</si>
  <si>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</si>
  <si>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</si>
  <si>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</si>
  <si>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</si>
  <si>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</si>
  <si>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</si>
  <si>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</si>
  <si>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</si>
  <si>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</si>
  <si>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</si>
  <si>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</si>
  <si>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</si>
  <si>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</si>
  <si>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</si>
  <si>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</si>
  <si>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</si>
  <si>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</si>
  <si>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</si>
  <si>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</si>
  <si>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</si>
  <si>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</si>
  <si>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</si>
  <si>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</si>
  <si>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</si>
  <si>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</si>
  <si>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</si>
  <si>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</si>
  <si>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</si>
  <si>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</si>
  <si>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</si>
  <si>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</si>
  <si>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</si>
  <si>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</si>
  <si>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</si>
  <si>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</si>
  <si>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</si>
  <si>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OPD Provincia de Magallanes</t>
  </si>
  <si>
    <t>alcaldia@taltal.cl</t>
  </si>
  <si>
    <t xml:space="preserve">Pamela Carrasco Gallardo </t>
  </si>
  <si>
    <t>a.pamelacarrasco@gmail.com</t>
  </si>
  <si>
    <t>munidideco@munimariquina.cl</t>
  </si>
  <si>
    <t>OPDMalloa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</si>
  <si>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</si>
  <si>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</si>
  <si>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</si>
  <si>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</si>
  <si>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</si>
  <si>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</si>
  <si>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</si>
  <si>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</si>
  <si>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Manuel Rodriguez N° 455</t>
  </si>
  <si>
    <t> 61-  2222600                61-  2223403</t>
  </si>
  <si>
    <t>OPD San Rafael Pelarco</t>
  </si>
  <si>
    <t>227/B</t>
  </si>
  <si>
    <t>gmagallanes@interior.gov.cl</t>
  </si>
  <si>
    <t>opd_antofagasta</t>
  </si>
  <si>
    <t>Romeralopd</t>
  </si>
  <si>
    <t>OpdPitrufquen</t>
  </si>
  <si>
    <t>OPD_paillaco</t>
  </si>
  <si>
    <t>228/B</t>
  </si>
  <si>
    <t>2126</t>
  </si>
  <si>
    <t xml:space="preserve">San Pedro   </t>
  </si>
  <si>
    <t>Av. Hermosilla N° 11</t>
  </si>
  <si>
    <t xml:space="preserve">OPD San Pedro  </t>
  </si>
  <si>
    <t>opd@munifrutillar.cl</t>
  </si>
  <si>
    <t>0108/B</t>
  </si>
  <si>
    <t>OPD Newen Kom Pichikeche</t>
  </si>
  <si>
    <t>Balmaceda N° 200</t>
  </si>
  <si>
    <t>0107/B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</si>
  <si>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</si>
  <si>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</si>
  <si>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</si>
  <si>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</si>
  <si>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</si>
  <si>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</si>
  <si>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</si>
  <si>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</si>
  <si>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</si>
  <si>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opd_rinconada</t>
  </si>
  <si>
    <t>opd_placilla</t>
  </si>
  <si>
    <t>OpdCuracavi</t>
  </si>
  <si>
    <t>OpdMariquina</t>
  </si>
  <si>
    <t>luishuirilef@yahoo.es</t>
  </si>
  <si>
    <t>jroa@muniflorida.cl</t>
  </si>
  <si>
    <t>Chacabuco N° 666</t>
  </si>
  <si>
    <t>347/B</t>
  </si>
  <si>
    <t>OPD 24 Horas Lo Prado</t>
  </si>
  <si>
    <t>9.2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</si>
  <si>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</si>
  <si>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</si>
  <si>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</si>
  <si>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</si>
  <si>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</si>
  <si>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opd@rioibanez.cl; opdrioibanez@gmail.com</t>
  </si>
  <si>
    <t>https://www.facebook.com/OPD-Putaendo-538173763041740/?fref=ts</t>
  </si>
  <si>
    <t>https://www.facebook.com/profile.php?id=100013227617362</t>
  </si>
  <si>
    <t>2428</t>
  </si>
  <si>
    <t xml:space="preserve">opdchilechico@gmail.com </t>
  </si>
  <si>
    <t>opdaysen@puertoaysen.cl</t>
  </si>
  <si>
    <t>6.74</t>
  </si>
  <si>
    <t>8.93</t>
  </si>
  <si>
    <t>8.88</t>
  </si>
  <si>
    <t>opdpitrufquen@gmail.com</t>
  </si>
  <si>
    <t>72-2227558</t>
  </si>
  <si>
    <t>OPD Nagche Galvarino</t>
  </si>
  <si>
    <t>OpdRucamalen1</t>
  </si>
  <si>
    <t>OpdPutaendo</t>
  </si>
  <si>
    <t>Av. Cardenal Raul silva Henríquez 8281 (Ex Av. La Serena)</t>
  </si>
  <si>
    <t>51- 2546501  51-2432054 51-2546499</t>
  </si>
  <si>
    <t>5.39</t>
  </si>
  <si>
    <t xml:space="preserve">OPD Maipú  </t>
  </si>
  <si>
    <t>25</t>
  </si>
  <si>
    <t>@Infancia_Provi</t>
  </si>
  <si>
    <t>3108</t>
  </si>
  <si>
    <t>I. Municipalidad de Lampa</t>
  </si>
  <si>
    <t>OPD Lampa</t>
  </si>
  <si>
    <t>3098</t>
  </si>
  <si>
    <t>3101</t>
  </si>
  <si>
    <t>Rosa Castillo Blanco</t>
  </si>
  <si>
    <t>52-2320635</t>
  </si>
  <si>
    <t>alcaldia@lampa.cl</t>
  </si>
  <si>
    <t>62/B</t>
  </si>
  <si>
    <t>881/D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</si>
  <si>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</si>
  <si>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</si>
  <si>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</si>
  <si>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</si>
  <si>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</si>
  <si>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</si>
  <si>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</si>
  <si>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</si>
  <si>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</si>
  <si>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</si>
  <si>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</si>
  <si>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PRI</t>
  </si>
  <si>
    <t>Marcos López</t>
  </si>
  <si>
    <t>Brunilda González</t>
  </si>
  <si>
    <t xml:space="preserve">PP </t>
  </si>
  <si>
    <t>Raúl Salas</t>
  </si>
  <si>
    <t>Marcelo Pereira</t>
  </si>
  <si>
    <t>ILD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</si>
  <si>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</si>
  <si>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</si>
  <si>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</si>
  <si>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</si>
  <si>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</si>
  <si>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</si>
  <si>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</si>
  <si>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</si>
  <si>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</si>
  <si>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</si>
  <si>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Pedro Pablo Edmunds Paoa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</si>
  <si>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</si>
  <si>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</si>
  <si>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</si>
  <si>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</si>
  <si>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</si>
  <si>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</si>
  <si>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</si>
  <si>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</si>
  <si>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</si>
  <si>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</si>
  <si>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</si>
  <si>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</si>
  <si>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</si>
  <si>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</si>
  <si>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</si>
  <si>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</si>
  <si>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</si>
  <si>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</si>
  <si>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</si>
  <si>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</si>
  <si>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</si>
  <si>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</si>
  <si>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</si>
  <si>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</si>
  <si>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</si>
  <si>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René De La Vega Fuentes</t>
  </si>
  <si>
    <t>Mauro Tamayo Rozas</t>
  </si>
  <si>
    <t>Catherine Barriga Guerra</t>
  </si>
  <si>
    <t>Maximiliano Ríos Galleguillos</t>
  </si>
  <si>
    <t>Iván Campos Aravena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</si>
  <si>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</si>
  <si>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</si>
  <si>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</si>
  <si>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</si>
  <si>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</si>
  <si>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</si>
  <si>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</si>
  <si>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</si>
  <si>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</si>
  <si>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Gerardo Espíndola Rojas</t>
  </si>
  <si>
    <t>PL</t>
  </si>
  <si>
    <t>Maricel Gutierrez Castro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</si>
  <si>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</si>
  <si>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</si>
  <si>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</si>
  <si>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</si>
  <si>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</si>
  <si>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</si>
  <si>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</si>
  <si>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</si>
  <si>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</si>
  <si>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</si>
  <si>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</si>
  <si>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</si>
  <si>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</si>
  <si>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</si>
  <si>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</si>
  <si>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</si>
  <si>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Juan Eduardo Vera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</si>
  <si>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</si>
  <si>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</si>
  <si>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</si>
  <si>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</si>
  <si>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</si>
  <si>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</si>
  <si>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</si>
  <si>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</si>
  <si>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José Sabat Marcos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</si>
  <si>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</si>
  <si>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</si>
  <si>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</si>
  <si>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</si>
  <si>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</si>
  <si>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</si>
  <si>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</si>
  <si>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</si>
  <si>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</si>
  <si>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</si>
  <si>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</si>
  <si>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</si>
  <si>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</si>
  <si>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</si>
  <si>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</si>
  <si>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</si>
  <si>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</si>
  <si>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</si>
  <si>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</si>
  <si>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</si>
  <si>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</si>
  <si>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</si>
  <si>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</si>
  <si>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</si>
  <si>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</si>
  <si>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</si>
  <si>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</si>
  <si>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</si>
  <si>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</si>
  <si>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</si>
  <si>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</si>
  <si>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</si>
  <si>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</si>
  <si>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</si>
  <si>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</si>
  <si>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</si>
  <si>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</si>
  <si>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</si>
  <si>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</si>
  <si>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</si>
  <si>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</si>
  <si>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</si>
  <si>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</si>
  <si>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</si>
  <si>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</si>
  <si>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</si>
  <si>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</si>
  <si>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</si>
  <si>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</si>
  <si>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</si>
  <si>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</si>
  <si>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</si>
  <si>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</si>
  <si>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</si>
  <si>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</si>
  <si>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</si>
  <si>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</si>
  <si>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</si>
  <si>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</si>
  <si>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rodolfo.fuentealba@coresam.cl</t>
  </si>
  <si>
    <t>shudso@cmva.cl</t>
  </si>
  <si>
    <t>mkisalinas@cormusjm.cl</t>
  </si>
  <si>
    <t>corpmeliger@terra.cl</t>
  </si>
  <si>
    <t>rdelarosa@ cormuquellon.cl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</si>
  <si>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</si>
  <si>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</si>
  <si>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</si>
  <si>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</si>
  <si>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</si>
  <si>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</si>
  <si>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</si>
  <si>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</si>
  <si>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</si>
  <si>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</si>
  <si>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</si>
  <si>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</si>
  <si>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</si>
  <si>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</si>
  <si>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</si>
  <si>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</si>
  <si>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</si>
  <si>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</si>
  <si>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</si>
  <si>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</si>
  <si>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</si>
  <si>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</si>
  <si>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</si>
  <si>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</si>
  <si>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</si>
  <si>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</si>
  <si>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</si>
  <si>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</si>
  <si>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</si>
  <si>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</si>
  <si>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</si>
  <si>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</si>
  <si>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</si>
  <si>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</si>
  <si>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</si>
  <si>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265/B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</si>
  <si>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</si>
  <si>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</si>
  <si>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</si>
  <si>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</si>
  <si>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</si>
  <si>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</si>
  <si>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</si>
  <si>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</si>
  <si>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</si>
  <si>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</si>
  <si>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María Riquelme Valeria</t>
  </si>
  <si>
    <t xml:space="preserve">María De Los Ángeles Riquelme Arévalo </t>
  </si>
  <si>
    <t>Claudia Aqueveque Lagos</t>
  </si>
  <si>
    <t>Marco Espinosa Novoa</t>
  </si>
  <si>
    <t>Rocío Rodriguez Gallegos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</si>
  <si>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</si>
  <si>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</si>
  <si>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</si>
  <si>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</si>
  <si>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</si>
  <si>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Allyson Cruces Morales</t>
  </si>
  <si>
    <t>opdcnavia@gmail.com;</t>
  </si>
  <si>
    <t>Estefhanía Vidal Gutiérrez</t>
  </si>
  <si>
    <t>Gizella Espinoza Ortega</t>
  </si>
  <si>
    <t>Katty Andrades Fuentes</t>
  </si>
  <si>
    <t>Liliana Rojas Rojas</t>
  </si>
  <si>
    <t>Sergio Huerta Velásquez</t>
  </si>
  <si>
    <t>Patricia Castro Villalobos</t>
  </si>
  <si>
    <t xml:space="preserve">Félix Sebastián Sáez Alvayay </t>
  </si>
  <si>
    <t>Jeanette Aulette Cerda</t>
  </si>
  <si>
    <t>Miroslava Luck Orrego</t>
  </si>
  <si>
    <t>Ester Paulina Nofal Acevedo</t>
  </si>
  <si>
    <t>Sofia Valntina Rojas Salinas</t>
  </si>
  <si>
    <t>7.41</t>
  </si>
  <si>
    <t>Carolina del Rocío Velásquez Fuentealba</t>
  </si>
  <si>
    <t>Felipe Seguel Jiménez(S)</t>
  </si>
  <si>
    <t>María Paz Ojeda Villegas</t>
  </si>
  <si>
    <t xml:space="preserve">María José Maya Acuña </t>
  </si>
  <si>
    <t>Nashmia Muñoz Saa</t>
  </si>
  <si>
    <t>Pablo Alvarez Caamaño</t>
  </si>
  <si>
    <t xml:space="preserve">I. Municipalidad de San Pedro   </t>
  </si>
  <si>
    <t>57 - 2514660                  57 - 2514551</t>
  </si>
  <si>
    <t>57 - 42330821</t>
  </si>
  <si>
    <t>Sebastián Loins Campillay</t>
  </si>
  <si>
    <t>Claudia Merino Vega</t>
  </si>
  <si>
    <t>losangelesopd@gmail.com </t>
  </si>
  <si>
    <t>Mabel Natalia Pinto Castillo</t>
  </si>
  <si>
    <t>Seney Edelweiss Roldán Sáez</t>
  </si>
  <si>
    <t>Cristian Núñez Vargas</t>
  </si>
  <si>
    <t>41- 2505048</t>
  </si>
  <si>
    <t>Andy Cristóbal Vilches González</t>
  </si>
  <si>
    <t>Zaida Nacira Galaz Rivas</t>
  </si>
  <si>
    <t>Maritza Dinamarca Martinez</t>
  </si>
  <si>
    <t>Enrique Molina Ortiz</t>
  </si>
  <si>
    <t>225053817--229045226 - 92360159</t>
  </si>
  <si>
    <t>227286348 - 981393228.</t>
  </si>
  <si>
    <t xml:space="preserve">opdcisnes@yahoo.es; opd@municipalidadcisnes.cl </t>
  </si>
  <si>
    <t>Angélica Garcia Rojas</t>
  </si>
  <si>
    <t>72 - 2343900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</si>
  <si>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</si>
  <si>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</si>
  <si>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</si>
  <si>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</si>
  <si>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</si>
  <si>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Valeria Castro Jara</t>
  </si>
  <si>
    <t>Pedro Benavises N°  21</t>
  </si>
  <si>
    <t>43-2347387</t>
  </si>
  <si>
    <t>Macarena de los Ángeles Riquelme Guerrero</t>
  </si>
  <si>
    <t>José Ignacio Río Barrera</t>
  </si>
  <si>
    <t xml:space="preserve"> 225481170 - 965718243</t>
  </si>
  <si>
    <t>opdlebu@gmail.com; pablobuenoque@gmail.com</t>
  </si>
  <si>
    <t>opd@penco.cl</t>
  </si>
  <si>
    <t>41-2208902 </t>
  </si>
  <si>
    <t>opdconcepcion@gmail.com </t>
  </si>
  <si>
    <t>Laura Estrella Vargas Tamayo</t>
  </si>
  <si>
    <t>opdtiltil@gmail.com</t>
  </si>
  <si>
    <t>Teresa Marisel Garcia Espinoza</t>
  </si>
  <si>
    <t>Máximo Cataldo Flores</t>
  </si>
  <si>
    <t>Calle Santa Julia Nº 370</t>
  </si>
  <si>
    <t>72 -2472339</t>
  </si>
  <si>
    <t>44 - 2875269              982390545</t>
  </si>
  <si>
    <t>41-2101171 -                  9-77591789</t>
  </si>
  <si>
    <t>Makarena Opazo Peñipil</t>
  </si>
  <si>
    <t>opdcanete@yahoo.es; opd@municanete.cl</t>
  </si>
  <si>
    <t>Tatiana Fuentes Cid</t>
  </si>
  <si>
    <t xml:space="preserve">opdcoihueco@gmail.com; fuentes.tatiana@gmail.com    </t>
  </si>
  <si>
    <t xml:space="preserve">oficinaprotecciondederechos@imtocopilla.cl; cmerino@imtocopilla.cl </t>
  </si>
  <si>
    <t>Paula Lavín Collante</t>
  </si>
  <si>
    <t>55 - 2451509</t>
  </si>
  <si>
    <t>opdantofagasta.gov@gmail.com</t>
  </si>
  <si>
    <t>Av. Matta  N° 1215</t>
  </si>
  <si>
    <t>opd.imtatal@gmail.com</t>
  </si>
  <si>
    <t>opdchanco.pelluhue@hotmail.com</t>
  </si>
  <si>
    <t>Eva Toro Valdes</t>
  </si>
  <si>
    <t>Las Azucenas N° 668, Población Carlos Ibañez</t>
  </si>
  <si>
    <t>opdmaule@gmail.com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</si>
  <si>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</si>
  <si>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</si>
  <si>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</si>
  <si>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</si>
  <si>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Lorena Leiva Jiménez</t>
  </si>
  <si>
    <t>opdmataquito@gmail.com</t>
  </si>
  <si>
    <t xml:space="preserve">71-2249867 -                  71-2249866 -                71-2249872 </t>
  </si>
  <si>
    <t>41-2873663 - 972816063</t>
  </si>
  <si>
    <t>opd@chiguayante.cl</t>
  </si>
  <si>
    <t>Serrano Nº 105</t>
  </si>
  <si>
    <t>Gana N° 242</t>
  </si>
  <si>
    <t>43-2401499 -                43-2401471</t>
  </si>
  <si>
    <t>Rozas N° 101</t>
  </si>
  <si>
    <t>9-84130582 -                43-2581343</t>
  </si>
  <si>
    <t>opd@santabarbara.cl;     silvia.guzman@santabarbara.cl</t>
  </si>
  <si>
    <t>Leyla Araneda Arancibia</t>
  </si>
  <si>
    <t>Memo 110</t>
  </si>
  <si>
    <t>5</t>
  </si>
  <si>
    <t>Viviana Petric Meneses</t>
  </si>
  <si>
    <t>https://www.facebook.com/opd.mejillones.9</t>
  </si>
  <si>
    <t>https://www.facebook.com/opd.pichichelafken</t>
  </si>
  <si>
    <t>Oficina de Protección de Derechos de niños, niñas y Jóvenes (OPD) 24 Horas Cerro Navia</t>
  </si>
  <si>
    <t>1384</t>
  </si>
  <si>
    <t>OPD Estación Central 24 Horas</t>
  </si>
  <si>
    <t>0421/B</t>
  </si>
  <si>
    <t xml:space="preserve">opd@independencia.cl </t>
  </si>
  <si>
    <t xml:space="preserve">OPD Maipú </t>
  </si>
  <si>
    <t>OPD Colina, Comuna amiga de la infancia y juventud</t>
  </si>
  <si>
    <t>2020</t>
  </si>
  <si>
    <t>https://www.facebook.com/OPD-Taltal-219007648600572/?ref=br_rs</t>
  </si>
  <si>
    <t>OPD_TALTAL</t>
  </si>
  <si>
    <t xml:space="preserve">iquique </t>
  </si>
  <si>
    <t xml:space="preserve">IQUIQUE 24 HORAS </t>
  </si>
  <si>
    <t>A LICITAR SEGUNDO TRIMESTRE 2018</t>
  </si>
  <si>
    <t xml:space="preserve">ESTADO </t>
  </si>
  <si>
    <t>PRORROGA</t>
  </si>
  <si>
    <t>CONVENIO VIGENTE HASTA EL 2019</t>
  </si>
  <si>
    <t>CONVENIO VIGENTE HASTA EL 2020</t>
  </si>
  <si>
    <t>OPD Luchando por la sonrisa de los niños, niñas y adolescentes (RENGO)</t>
  </si>
  <si>
    <t>OPD Costa (PICHILEMU)</t>
  </si>
  <si>
    <t>OPD Sembrando Derechos (CHEPICA)</t>
  </si>
  <si>
    <t>OPD Por una vida con Derechos (PLACILLA)</t>
  </si>
  <si>
    <t>OPD Tierna Infancia (PALMILLA, PERALILLO, MARCHIGUE)</t>
  </si>
  <si>
    <t>OPD Derecho a tus Derechos (CONCEPCION)</t>
  </si>
  <si>
    <t>OPD Resguardando tus sueños (San Nicolás Portezuelo)</t>
  </si>
  <si>
    <t>VALDIVIA</t>
  </si>
  <si>
    <t>CONCURSO 6° 2017</t>
  </si>
  <si>
    <t>CONCURSO 17° 2017</t>
  </si>
  <si>
    <t>CONCURSO 5° 2018</t>
  </si>
  <si>
    <t xml:space="preserve">CONCURSO 15° 2017 24 HORAS </t>
  </si>
  <si>
    <t>CONCURSO 7° 2017</t>
  </si>
  <si>
    <t>CONCURSO 4° 2017</t>
  </si>
  <si>
    <t>CONCURSO 2° 2017 24 HORAS/CONVENIO VIGENTE HASTA EL 2019</t>
  </si>
  <si>
    <t>A LICITAR TERCER TRIMESTRE 2018</t>
  </si>
  <si>
    <t>SE SOLICITÓ PRORRROGA ABRIL 2018</t>
  </si>
  <si>
    <t>SE SOLICITÓ PRORRROGA MARZO 2018</t>
  </si>
  <si>
    <t xml:space="preserve">Caupolican N° 1070 ampliacion Prat </t>
  </si>
  <si>
    <t>52-2338049</t>
  </si>
  <si>
    <t xml:space="preserve">kenssel.rojas@copiapo.cl </t>
  </si>
  <si>
    <t xml:space="preserve">Padre Alonso Garcia S/N </t>
  </si>
  <si>
    <t xml:space="preserve">Katherine Meneses Herrera </t>
  </si>
  <si>
    <t>52-2317225/96234644</t>
  </si>
  <si>
    <t xml:space="preserve">Av Diego De Almagro N° 600 </t>
  </si>
  <si>
    <t xml:space="preserve">Astillero N° 145   </t>
  </si>
  <si>
    <t>alcaldia@munichanaral.cl</t>
  </si>
  <si>
    <t xml:space="preserve">La Torre 700 Interior de Estadio Luis Alamos </t>
  </si>
  <si>
    <t xml:space="preserve">Blanca Rivera Olivares </t>
  </si>
  <si>
    <t xml:space="preserve">La Serena </t>
  </si>
  <si>
    <t xml:space="preserve">Carolina Contreras Candia </t>
  </si>
  <si>
    <t xml:space="preserve">Ronny Riveros Larrond </t>
  </si>
  <si>
    <t>Gabriela Mistral N° 225</t>
  </si>
  <si>
    <t xml:space="preserve">Camila Francisca Dabed Aguilera </t>
  </si>
  <si>
    <t xml:space="preserve">Av Ignacio Silva N°392 </t>
  </si>
  <si>
    <t>53-2665135</t>
  </si>
  <si>
    <t>Carlos Galleguillos sin numero (Consultorio Antiguo )</t>
  </si>
  <si>
    <t xml:space="preserve">Mariana Andrea Olivares Olivares </t>
  </si>
  <si>
    <t>Comercio N° 76</t>
  </si>
  <si>
    <t>fgallardo@salamanca.cl alcaldiaqsalamanca.cl</t>
  </si>
  <si>
    <t xml:space="preserve">Hernan Cortez Diaz </t>
  </si>
  <si>
    <t xml:space="preserve">Blas Vial N° 500 </t>
  </si>
  <si>
    <t xml:space="preserve">Lilliana Cortes Goricoitia  </t>
  </si>
  <si>
    <t>Urriola N°95 (Sector Plaza de Armas )</t>
  </si>
  <si>
    <t>72-2208325</t>
  </si>
  <si>
    <t xml:space="preserve">Calle Diecisiete A N°931 la faena </t>
  </si>
  <si>
    <t xml:space="preserve">Edificio Municipal , Pablo Rubio N°199 </t>
  </si>
  <si>
    <t>Cristina Sepulveda Tamargo</t>
  </si>
  <si>
    <t xml:space="preserve">Republica N°439 </t>
  </si>
  <si>
    <t>opdlimacheqgmail.com</t>
  </si>
  <si>
    <t xml:space="preserve">Roberto Velasquez Barriga </t>
  </si>
  <si>
    <t>Caupolican s/n (costado de escuela basica )</t>
  </si>
  <si>
    <t>995047890/95676044/996191733</t>
  </si>
  <si>
    <t>32-3816113</t>
  </si>
  <si>
    <t>opdinfancia@concon.cl</t>
  </si>
  <si>
    <t>Ricardo Maragaño N° 194</t>
  </si>
  <si>
    <t xml:space="preserve">Camila Gonzalez Adasme </t>
  </si>
  <si>
    <t xml:space="preserve">opd@pica.cl </t>
  </si>
  <si>
    <t xml:space="preserve">Natalia Cabezas Escalona </t>
  </si>
  <si>
    <t>45-2774399</t>
  </si>
  <si>
    <t>opdrenaicoqgmail.com opd@renaico.cl</t>
  </si>
  <si>
    <t>opdsanbernardo@gmail.com</t>
  </si>
  <si>
    <t xml:space="preserve">Daniel Muñoz Sanhueza </t>
  </si>
  <si>
    <t xml:space="preserve">Johanna Flores Retamal </t>
  </si>
  <si>
    <t xml:space="preserve">Calle 10 de Julio N ° 331 </t>
  </si>
  <si>
    <t>Paulina Fuentes Orellana</t>
  </si>
  <si>
    <t>45-2590260  45-2590261</t>
  </si>
  <si>
    <t>opd@padrelascasas.cl / pfuentes@padrelascasas.cl</t>
  </si>
  <si>
    <t xml:space="preserve">Paola Muñoz Segovia </t>
  </si>
  <si>
    <t xml:space="preserve">2214403 - 2635529 </t>
  </si>
  <si>
    <t xml:space="preserve">Valentina Leon Villalon </t>
  </si>
  <si>
    <t>34-2407412</t>
  </si>
  <si>
    <t>45-2793699/45-2793013/253 270</t>
  </si>
  <si>
    <t>opdpuentealto@mpuentealto.cl</t>
  </si>
  <si>
    <t xml:space="preserve">calle ejercito libertador N° 116 </t>
  </si>
  <si>
    <t>opdqputaendo.cl /opd.putaendo@gmail.com</t>
  </si>
  <si>
    <t xml:space="preserve">Gloria Daniela Muñoz Gonzalez </t>
  </si>
  <si>
    <t xml:space="preserve">Arturo Acevedo s/n Pto Ibañez </t>
  </si>
  <si>
    <t>67-2423266</t>
  </si>
  <si>
    <t xml:space="preserve">Avenida Prat N° 1299 </t>
  </si>
  <si>
    <t>45-2598588</t>
  </si>
  <si>
    <t>Hugo Barrias Diaz</t>
  </si>
  <si>
    <t>61-2268921</t>
  </si>
  <si>
    <t xml:space="preserve">Avenida Calera De tango N° 345 </t>
  </si>
  <si>
    <t>22/855105 / 964955360</t>
  </si>
  <si>
    <t xml:space="preserve">Bessie Galvez Urbina :Asistente Social </t>
  </si>
  <si>
    <t xml:space="preserve">Avenida Mateo y Toro Zambrano N° 1474 1 piso </t>
  </si>
  <si>
    <t>9-90245668 /968459202</t>
  </si>
  <si>
    <t xml:space="preserve">Av Pampa Union N° 3720 </t>
  </si>
  <si>
    <t>57/2730869</t>
  </si>
  <si>
    <t xml:space="preserve">Calle Angel Gaete N° 365 </t>
  </si>
  <si>
    <t>Cynthia Alejandra Gomez Vielma (s)</t>
  </si>
  <si>
    <t>45-2410174/  953971342</t>
  </si>
  <si>
    <t>45-2886704 / 45-2886740 / 45-2886735</t>
  </si>
  <si>
    <t xml:space="preserve">Daniela Matamala Hueico </t>
  </si>
  <si>
    <t>2336560--2336564--2336566/ 977401759</t>
  </si>
  <si>
    <t xml:space="preserve">Avenida Pedro Montt , esquina Bellavista S/N </t>
  </si>
  <si>
    <t>65/2747413</t>
  </si>
  <si>
    <t>42-2680029/42-2680793/42-2680029/4268793</t>
  </si>
  <si>
    <t>opdlajadiguillin@yungay.cl</t>
  </si>
  <si>
    <t xml:space="preserve">Pablo Enrique Gajardo Mendoza </t>
  </si>
  <si>
    <t xml:space="preserve">Lord Cochrane N°880 </t>
  </si>
  <si>
    <t>41-2128674</t>
  </si>
  <si>
    <t xml:space="preserve">Cecilia Piña Salas </t>
  </si>
  <si>
    <t xml:space="preserve">Isabel Riquelme N°838 </t>
  </si>
  <si>
    <t>opdplacilla@muniplacilla.cl</t>
  </si>
  <si>
    <t xml:space="preserve">Carolina Aguilera Acuña </t>
  </si>
  <si>
    <t>José Cardenio Avello N°132,  Casa de la Cultura</t>
  </si>
  <si>
    <t>22548061--225594408--988191944</t>
  </si>
  <si>
    <t xml:space="preserve">Boris Venegas Quintana </t>
  </si>
  <si>
    <t xml:space="preserve">Gronow N° 225 </t>
  </si>
  <si>
    <t>45-2757068--45-2-757066</t>
  </si>
  <si>
    <t>65-2683574--652-683575</t>
  </si>
  <si>
    <t xml:space="preserve">San Ignacion N° 1270 </t>
  </si>
  <si>
    <t>opdpuertovaras@gmail.com</t>
  </si>
  <si>
    <t xml:space="preserve">Jenny Diaz Castillo </t>
  </si>
  <si>
    <t>ALISSON Escobar Zuchel</t>
  </si>
  <si>
    <t xml:space="preserve">Av Diego Portales N° 487 </t>
  </si>
  <si>
    <t>32/2277518  / 32/2277519</t>
  </si>
  <si>
    <t>opdcasablanca@gmail.com / coordinacion.opdcasablanca@gmail.com</t>
  </si>
  <si>
    <t>61201198 /322930938</t>
  </si>
  <si>
    <t xml:space="preserve">Katherine Arias Delgado </t>
  </si>
  <si>
    <t xml:space="preserve">Ingrid Bustos  Muñoz </t>
  </si>
  <si>
    <t xml:space="preserve">Calle Rene Schneider N° 50 </t>
  </si>
  <si>
    <t xml:space="preserve">Maria Cartes Molina </t>
  </si>
  <si>
    <t xml:space="preserve">Camila Osorio Perez </t>
  </si>
  <si>
    <t xml:space="preserve">961332705/  931701307 </t>
  </si>
  <si>
    <t xml:space="preserve">Alcalde Donoso N°905 </t>
  </si>
  <si>
    <t>953643681 /  993227973</t>
  </si>
  <si>
    <t>opdrucamalen@munichue.cl /roxana.rifo@munichue.cl</t>
  </si>
  <si>
    <t xml:space="preserve">Sandra Pradenas Escobar </t>
  </si>
  <si>
    <t xml:space="preserve">Los Cipreces N° 1485 </t>
  </si>
  <si>
    <t>67-2675168---675167--672675174--672675163</t>
  </si>
  <si>
    <t xml:space="preserve">Chacabuco N° 358 </t>
  </si>
  <si>
    <t>72-2605210 anexo 147</t>
  </si>
  <si>
    <t xml:space="preserve">Maria Cardenas Rubio </t>
  </si>
  <si>
    <t>226072173--979670374</t>
  </si>
  <si>
    <t>51-2670395  /  982599003</t>
  </si>
  <si>
    <t>oficina.opdtome@gmail.com</t>
  </si>
  <si>
    <t>Catalina Soto Espinoza</t>
  </si>
  <si>
    <t>opd.parral.2014@gmail.com ; opd_parral@yahoo.com / catalina.soto@parral.cl</t>
  </si>
  <si>
    <t xml:space="preserve">Manuel Larrain N°394 </t>
  </si>
  <si>
    <t xml:space="preserve">232141010  -- 94071496  </t>
  </si>
  <si>
    <t xml:space="preserve">Nicole Zuña escobar </t>
  </si>
  <si>
    <t xml:space="preserve">Valeria Carvajal Peña </t>
  </si>
  <si>
    <t>452443551/ 452444293   Celular : ‭+56 9 6125 2781</t>
  </si>
  <si>
    <t>Calle Silva  N° 221</t>
  </si>
  <si>
    <t>opd.municipalidad@petorca.cl</t>
  </si>
  <si>
    <t xml:space="preserve"> 227197272-227197274-986818409</t>
  </si>
  <si>
    <t>Calle Heraldica N°8921</t>
  </si>
  <si>
    <t xml:space="preserve">224455364
226437638
224455364
226437638
</t>
  </si>
  <si>
    <t>Marcel Alejandra Amigo Plaza</t>
  </si>
  <si>
    <t>22-56 09 780</t>
  </si>
  <si>
    <t>75-2547641</t>
  </si>
  <si>
    <t xml:space="preserve">Paulina Lillo Higuera </t>
  </si>
  <si>
    <t>Anibal Pinto N°153</t>
  </si>
  <si>
    <t>652-480462 / 9-74081472</t>
  </si>
  <si>
    <t>Michael David Diaz Millan</t>
  </si>
  <si>
    <t>opd.imcurepto@hotmail.com</t>
  </si>
  <si>
    <t>75-2552351</t>
  </si>
  <si>
    <t>Giannina Constanza Bahamonde Candia</t>
  </si>
  <si>
    <t xml:space="preserve">Fernando Ramirez Llimy </t>
  </si>
  <si>
    <t>Ignacio Carrera pinto S/N</t>
  </si>
  <si>
    <t>opd@munipaihuano.cl</t>
  </si>
  <si>
    <t>342-4986659</t>
  </si>
  <si>
    <t xml:space="preserve">BEATRIZ ANGELA CORTÉS PEREZ--COORDINADORA (S)
</t>
  </si>
  <si>
    <t>9-78123635</t>
  </si>
  <si>
    <t>O´higgins #111, Santa María</t>
  </si>
  <si>
    <t>opdsantamaria@gmail.com</t>
  </si>
  <si>
    <t xml:space="preserve">Gabriel Alberto Maestro Barrientos. </t>
  </si>
  <si>
    <t>Julio Roca Nº 924 </t>
  </si>
  <si>
    <t xml:space="preserve">
                                                                              Gmaestro@interior.gov.cl
</t>
  </si>
  <si>
    <t>Leslie Morales Sánchez Asistente Social</t>
  </si>
  <si>
    <t>42-2458051</t>
  </si>
  <si>
    <t xml:space="preserve"> Raquel del Carmen Santander Garay </t>
  </si>
  <si>
    <t>229457402--229457410--229457411-229457412--229457883</t>
  </si>
  <si>
    <t>infancia@recoleta opdrecoleta@gmail.com  opdrecoleta24@gmail.com  opdcomunitaria@gmail.com Unidaddeestudiosopdrecoleta@gmail.com</t>
  </si>
  <si>
    <t xml:space="preserve">San German N°1052 </t>
  </si>
  <si>
    <t>26744823 - 26744825 +5697979620</t>
  </si>
  <si>
    <t xml:space="preserve">Vannessa Spataris Silva :    </t>
  </si>
  <si>
    <t>232219732--232219700--992994803</t>
  </si>
  <si>
    <t>opd@nunoa.cl npoblete@nunoa</t>
  </si>
  <si>
    <t>Aldunate N° 471 segundo piso</t>
  </si>
  <si>
    <t>Domingo Miño Gallardo</t>
  </si>
  <si>
    <t>|</t>
  </si>
  <si>
    <t xml:space="preserve">Jimena Acuña Lazo </t>
  </si>
  <si>
    <t>34-2631462 anexo 116  /977295942</t>
  </si>
  <si>
    <t>opdcatemu@gmail.com   /  opd@municatemu.cl</t>
  </si>
  <si>
    <t>Soledad Carrasco Loyola</t>
  </si>
  <si>
    <t>64-2472276  / 64-2472279</t>
  </si>
  <si>
    <t>45 - 292 3369 / 452922735 freire 45-2759403  Toltel 45-2924625</t>
  </si>
  <si>
    <t>45-2611571  / 45-2611773</t>
  </si>
  <si>
    <t xml:space="preserve">Carlos Andres Mansilla Leiva </t>
  </si>
  <si>
    <t>65-2636355</t>
  </si>
  <si>
    <t xml:space="preserve">Sergio Godoy Cuello </t>
  </si>
  <si>
    <t xml:space="preserve">Condell N° 03 </t>
  </si>
  <si>
    <t>722822301  / 722822293</t>
  </si>
  <si>
    <t>Robert Rojas Moraga</t>
  </si>
  <si>
    <t>Rody Garrido Montecinos</t>
  </si>
  <si>
    <t>42-2204969 / 984775789</t>
  </si>
  <si>
    <t xml:space="preserve">pasaje RAVEL n°11932 </t>
  </si>
  <si>
    <t xml:space="preserve">Paulina Gonzalez Poblete </t>
  </si>
  <si>
    <t>Ama</t>
  </si>
  <si>
    <t>Andrea Suazo Ham</t>
  </si>
  <si>
    <t>Calle Pinto N°280</t>
  </si>
  <si>
    <t>Rodolfo Lettieri Fuenzalida</t>
  </si>
  <si>
    <t>Balmaceda N° 4155</t>
  </si>
  <si>
    <t xml:space="preserve">45 -2973179  / 45-2973176 </t>
  </si>
  <si>
    <t xml:space="preserve">Lorena Cataldo Muñoz </t>
  </si>
  <si>
    <t>512750328---968420711</t>
  </si>
  <si>
    <t xml:space="preserve">Ana Contreras Villaroel </t>
  </si>
  <si>
    <t xml:space="preserve">Lautaro s/n°, costado teatro municiopal </t>
  </si>
  <si>
    <t>332762100 Anexo 264</t>
  </si>
  <si>
    <t>Sta Rosa N°1490</t>
  </si>
  <si>
    <t>55-2421373/940137545</t>
  </si>
  <si>
    <t>41-2504232--41-2546198</t>
  </si>
  <si>
    <t>33-2342460</t>
  </si>
  <si>
    <t>opdrinconada@gmail.com</t>
  </si>
  <si>
    <t>22/8444223</t>
  </si>
  <si>
    <t>45-2990301 / 965729998</t>
  </si>
  <si>
    <t xml:space="preserve">Catalina Fuentealba Aranda </t>
  </si>
  <si>
    <t>223867526/223867503</t>
  </si>
  <si>
    <t>Condell N° 307</t>
  </si>
  <si>
    <t>56 412 772058  /  412714282 / 412774504</t>
  </si>
  <si>
    <t>Natalie Saavedra Cisterna</t>
  </si>
  <si>
    <t xml:space="preserve">Anibal Zañartu N°9141 </t>
  </si>
  <si>
    <t>Angelica Orellana Valdes</t>
  </si>
  <si>
    <t>225538692/973768726</t>
  </si>
  <si>
    <t>Natalie Cruces Asensio, Coordinadora (en post natal)</t>
  </si>
  <si>
    <t xml:space="preserve">Av. Norte Sur s/n, Puaucho, San Juan de la Costa.
</t>
  </si>
  <si>
    <t xml:space="preserve">(64) 263 2488        </t>
  </si>
  <si>
    <t xml:space="preserve"> Frnacisco Asencio Castro - Coordinador</t>
  </si>
  <si>
    <t>Calle Balmaceda N°434</t>
  </si>
  <si>
    <t xml:space="preserve">Yamile Figuero Lara </t>
  </si>
  <si>
    <t>/</t>
  </si>
  <si>
    <t>45-2882426    45 - 2374500 /985955157</t>
  </si>
  <si>
    <t xml:space="preserve">Andrea Cisternas Abarca </t>
  </si>
  <si>
    <t xml:space="preserve"> Esteban Moraga Alvarez (s)</t>
  </si>
  <si>
    <t>Blanco encalada s/n</t>
  </si>
  <si>
    <t xml:space="preserve">Daniela Campos Villanueva </t>
  </si>
  <si>
    <t>Sor Mercedes N°192</t>
  </si>
  <si>
    <t>63-2232253</t>
  </si>
  <si>
    <t>Nashmia Muñoz Saa- Trabajadora Social</t>
  </si>
  <si>
    <t>Sergio López -Abogado</t>
  </si>
  <si>
    <t>Victor Fritis-Abogado</t>
  </si>
  <si>
    <t>9/76181754</t>
  </si>
  <si>
    <t>Miguel Lemeur N° 544</t>
  </si>
  <si>
    <t xml:space="preserve">opdtierramarilla@gmail.com </t>
  </si>
  <si>
    <t xml:space="preserve">Paulina Iriarte Gallardo </t>
  </si>
  <si>
    <t>opdhuascoqgmail.com</t>
  </si>
  <si>
    <t>opdpunitaqui@gmail.cl ; pcastrov@gmail.com</t>
  </si>
  <si>
    <t>Diagitas sin numero / ex Injuv</t>
  </si>
  <si>
    <t>961586742 / 532 354400 Anexos 296 o 177</t>
  </si>
  <si>
    <t>981290220 / 532 354400 Anexos 296 o 177</t>
  </si>
  <si>
    <t>opdlascompanias@gmail.com</t>
  </si>
  <si>
    <t>51-2206527 /512206762</t>
  </si>
  <si>
    <t>Julio Fernandez Astorga</t>
  </si>
  <si>
    <t>94349223 / 532353080 anexo 490-491- 492</t>
  </si>
  <si>
    <t>Lautaro N°730</t>
  </si>
  <si>
    <t>opdlosvilos@gmail.com</t>
  </si>
  <si>
    <t xml:space="preserve">Macarena Encina Oyanedel </t>
  </si>
  <si>
    <t xml:space="preserve">23679565 - 23679556  -                  23679566 - 9-5399736   / </t>
  </si>
  <si>
    <t>carolina.godoy@mpirque.cl</t>
  </si>
  <si>
    <t xml:space="preserve">228530251 - 975180512   </t>
  </si>
  <si>
    <t xml:space="preserve">Carolina Godoy Leon </t>
  </si>
  <si>
    <t>Obispo Umaña N° 159</t>
  </si>
  <si>
    <t>opdestacioncentral@gmail.com</t>
  </si>
  <si>
    <t xml:space="preserve"> 228341389 - anexo 15-16 - / 94891007</t>
  </si>
  <si>
    <t>mcastillo@mph.cl</t>
  </si>
  <si>
    <t>opd.paine@paine.cl</t>
  </si>
  <si>
    <t xml:space="preserve"> 226940213 - 226940214         /  84192908-</t>
  </si>
  <si>
    <t>228769243 - 228769215 - 959015546</t>
  </si>
  <si>
    <t>opdmariapinto@gmail.com / proteccionopdmariapinto@gmail.com</t>
  </si>
  <si>
    <t xml:space="preserve">9 - 54072669 </t>
  </si>
  <si>
    <t>22793009  -  222791761</t>
  </si>
  <si>
    <t>opd@penalolen.cl;  acorrea@penalolen.cl</t>
  </si>
  <si>
    <t xml:space="preserve">Yerka Bustos Meneses </t>
  </si>
  <si>
    <t xml:space="preserve">58-2316235 /329939 </t>
  </si>
  <si>
    <t>opdgobernacionarica@gmail.com</t>
  </si>
  <si>
    <t xml:space="preserve">63 - 2453229 /263 </t>
  </si>
  <si>
    <t xml:space="preserve">Catalina Elvira Montecinos Marchant </t>
  </si>
  <si>
    <t>Avenida Bernardo Ohiggins 75</t>
  </si>
  <si>
    <t>opdsanfelipe@munisanfelipi.cl</t>
  </si>
  <si>
    <t>Juan Solis T</t>
  </si>
  <si>
    <t>Andrea Norambuena</t>
  </si>
  <si>
    <t>opd@olmue.cl    opd_coordinacion@olmue.cl</t>
  </si>
  <si>
    <t>Nicol Farias</t>
  </si>
  <si>
    <t>opdmunicipalidaddecartagena.cl</t>
  </si>
  <si>
    <t>Calle Concepción N 654 El Tabo</t>
  </si>
  <si>
    <t>35 2367036</t>
  </si>
  <si>
    <t xml:space="preserve">opdeltabo@gmail.com </t>
  </si>
  <si>
    <t>Gabriela López</t>
  </si>
  <si>
    <t>Av. German Castro N° 389</t>
  </si>
  <si>
    <t>Romina Nuñez</t>
  </si>
  <si>
    <t>9 - 75857067</t>
  </si>
  <si>
    <t>contacto@opdrancagua.cl</t>
  </si>
  <si>
    <t>Vicente Jalilie G.</t>
  </si>
  <si>
    <t xml:space="preserve">Linares </t>
  </si>
  <si>
    <t>opd@qcorporacionlinares.cl</t>
  </si>
  <si>
    <t xml:space="preserve">No cuneta </t>
  </si>
  <si>
    <t>Freire Nº 485</t>
  </si>
  <si>
    <t>Ignacio  Carrera  Pinto 248</t>
  </si>
  <si>
    <t xml:space="preserve">Lorchrone #487 B </t>
  </si>
  <si>
    <t>45-2456212--45,245623-13-14</t>
  </si>
  <si>
    <t>emarin@vilcun.l   comunitario.opdvilcun@gmail.com scontreras@vilcun.cl</t>
  </si>
  <si>
    <t xml:space="preserve"> 67-2522114  / 940124006</t>
  </si>
  <si>
    <t xml:space="preserve">opdcapitanprat@gmail.com </t>
  </si>
  <si>
    <t xml:space="preserve">Juan Pablo Delgado Pinela </t>
  </si>
  <si>
    <t xml:space="preserve">Caroliona Solis Yañez </t>
  </si>
  <si>
    <t>Arturo Prat N° 114</t>
  </si>
  <si>
    <t>1  Oriente N° 3939</t>
  </si>
  <si>
    <t>22-3695307/08</t>
  </si>
  <si>
    <t>opd@pedroaguirrecerda.cl proteccionopdpac@gmail.com</t>
  </si>
  <si>
    <t>opdlampa@gmail.com</t>
  </si>
  <si>
    <t xml:space="preserve">Francisco Javier Lizama Ovalle </t>
  </si>
  <si>
    <t>opd.sanpedromelipilla@gmail.com</t>
  </si>
  <si>
    <t xml:space="preserve">Carolina Vasquez Guerra </t>
  </si>
  <si>
    <t xml:space="preserve">Leandro González Salinas </t>
  </si>
  <si>
    <t xml:space="preserve">Del Arado N° 026 </t>
  </si>
  <si>
    <t>opd24horasqquilicura.cl</t>
  </si>
  <si>
    <t>26776420 - 26776409./10                 68406144  6776000</t>
  </si>
  <si>
    <t>224028654 /52</t>
  </si>
  <si>
    <t xml:space="preserve">Daniela Romero Pino (S) </t>
  </si>
  <si>
    <t>opd24hrs@maipul.cl</t>
  </si>
  <si>
    <t>General Ordoñez N° 176 Of 402</t>
  </si>
  <si>
    <t>Renal Villaroel Cordova</t>
  </si>
  <si>
    <t>64-2218741</t>
  </si>
  <si>
    <t xml:space="preserve">64-2351139 - 642351140 </t>
  </si>
  <si>
    <t>opdcordillera@gmail.com</t>
  </si>
  <si>
    <t xml:space="preserve">Lissette Gallardo Alvarado </t>
  </si>
  <si>
    <t>AV .Vicuña Mackemma N°120</t>
  </si>
  <si>
    <t>opd.calbuco@yahoo.es</t>
  </si>
  <si>
    <t xml:space="preserve">Miguel Angel Huechual Jara </t>
  </si>
  <si>
    <t>452689361/ 452689362/452689363</t>
  </si>
  <si>
    <t>opdterritorionagchegalvarino@gmail.com / mhuenchual@galvarinochile.cl</t>
  </si>
  <si>
    <t>Condell N° 1237</t>
  </si>
  <si>
    <t xml:space="preserve">32-2215219 /2938831 </t>
  </si>
  <si>
    <t>opd@municiplaidadlagoranco.cl</t>
  </si>
  <si>
    <t xml:space="preserve"> 58 2573361 / 63-2491360</t>
  </si>
  <si>
    <t>Concepcio N° 655</t>
  </si>
  <si>
    <t>63-2491212/632491360 /932315938</t>
  </si>
  <si>
    <t xml:space="preserve">Victoria Vasquez Espinoza </t>
  </si>
  <si>
    <t>45-2734265 / 45-2734205</t>
  </si>
  <si>
    <t>opdcholchol@gmail.com</t>
  </si>
  <si>
    <t xml:space="preserve">Ximena Jara Calderon </t>
  </si>
  <si>
    <t>opdfutrono@gmail.com</t>
  </si>
  <si>
    <t>63-2482698 / 940225978</t>
  </si>
  <si>
    <t>Fabian willianson  Gutierrez</t>
  </si>
  <si>
    <t xml:space="preserve">Regidor fulvio giglio N°290 , segundo piso </t>
  </si>
  <si>
    <t>35/2410120 / 997336396</t>
  </si>
  <si>
    <t>cordinadoropd@elquisco.cl  opd@elquisco.cl</t>
  </si>
  <si>
    <t xml:space="preserve">Ana Muriel Jorquera Ahumada </t>
  </si>
  <si>
    <t xml:space="preserve">72-2387351 / 940732915  </t>
  </si>
  <si>
    <t>coordinacionopdmalloa@gmail.com</t>
  </si>
  <si>
    <t>opdmolina@gmail.com</t>
  </si>
  <si>
    <t xml:space="preserve">Poblacion mis llaves , calle el faro N° 30 </t>
  </si>
  <si>
    <t xml:space="preserve">Molina </t>
  </si>
  <si>
    <t>Carmen Valenzuela issopta</t>
  </si>
  <si>
    <t xml:space="preserve"> calle Araucanía N° 30</t>
  </si>
  <si>
    <t xml:space="preserve">752555368 / </t>
  </si>
  <si>
    <t>Av Prat Nº383</t>
  </si>
  <si>
    <t>41 - 2553270 / 89948496</t>
  </si>
  <si>
    <t>994549331 -                  42 - 2561416 / 141</t>
  </si>
  <si>
    <t>Arturo Prat N° 202</t>
  </si>
  <si>
    <t xml:space="preserve">Avenida Vial N°9 </t>
  </si>
  <si>
    <t>42-2531127 - 971403844</t>
  </si>
  <si>
    <t>opd.pewma.lavkencheqgmail.com</t>
  </si>
  <si>
    <t>41-3327853 - 942933673</t>
  </si>
  <si>
    <t>pichichelafquen.opd@gmail.com</t>
  </si>
  <si>
    <t>Av. Ejército 751</t>
  </si>
  <si>
    <t>opdmaule@gmail.com opdchanco@gmail.com</t>
  </si>
  <si>
    <t>Calle Arturo P</t>
  </si>
  <si>
    <t>RAT 254 b</t>
  </si>
  <si>
    <t xml:space="preserve">         42 - 22207153 422207109</t>
  </si>
  <si>
    <t>Soledad Bustamenate Muñoz</t>
  </si>
  <si>
    <t>Monseñor Ernesto Rivera N°303</t>
  </si>
  <si>
    <t xml:space="preserve">988382188 / </t>
  </si>
  <si>
    <t>opdvichuquen@gmail.com</t>
  </si>
  <si>
    <t>57-2407355</t>
  </si>
  <si>
    <t>Evelyn Valdivia Espinoza</t>
  </si>
  <si>
    <t>opdpozoalmonteqgmail.com</t>
  </si>
  <si>
    <t>Los Sauces N° 760</t>
  </si>
  <si>
    <t>opdsanrafael.pelarco@gmail.com</t>
  </si>
  <si>
    <t xml:space="preserve">Gabriela Saez Saavedra </t>
  </si>
  <si>
    <t>gsaez@hualpenciudad.cl</t>
  </si>
  <si>
    <t xml:space="preserve">Yarenla Castro Rodriguez </t>
  </si>
  <si>
    <t>Eleuterio Ramirez N°541</t>
  </si>
  <si>
    <t>Jorge Gomez Rojas</t>
  </si>
  <si>
    <t>712530512 /997503464</t>
  </si>
  <si>
    <t>Pje Salónica N° 4050</t>
  </si>
  <si>
    <t xml:space="preserve">43 -2297980 / 944627532   </t>
  </si>
  <si>
    <t xml:space="preserve">41-2668814 - 412668999  </t>
  </si>
  <si>
    <t xml:space="preserve">Miraflores N° 629 </t>
  </si>
  <si>
    <t xml:space="preserve">Corral </t>
  </si>
  <si>
    <t xml:space="preserve">Jose Muñoz Hermosilla N° 175 </t>
  </si>
  <si>
    <t xml:space="preserve">Valdivia </t>
  </si>
  <si>
    <t xml:space="preserve"> OPD Corral</t>
  </si>
  <si>
    <t xml:space="preserve">Karen Aguila Vargas </t>
  </si>
  <si>
    <t>63 2471808--2471800  /964955447</t>
  </si>
  <si>
    <t>opdcorral@gmail.com  coordinadoraopdcorral@gmail.com</t>
  </si>
  <si>
    <t>https://www.facebook.com/corral.opd/</t>
  </si>
  <si>
    <t>OPD Curacavi</t>
  </si>
  <si>
    <t xml:space="preserve">Priscila Calfuquir Uribe </t>
  </si>
  <si>
    <t>941223990 / 632288614</t>
  </si>
  <si>
    <t>opdvaldivialosrios@gmail.cm</t>
  </si>
  <si>
    <t xml:space="preserve">OPD Pedro Aguirre Cerda </t>
  </si>
  <si>
    <t xml:space="preserve">opd@munilahiguera.cl </t>
  </si>
  <si>
    <t xml:space="preserve"> OFERTA PROGRAMATICA OPD JULIO 2018</t>
  </si>
</sst>
</file>

<file path=xl/styles.xml><?xml version="1.0" encoding="utf-8"?>
<styleSheet xmlns="http://schemas.openxmlformats.org/spreadsheetml/2006/main">
  <numFmts count="2">
    <numFmt numFmtId="164" formatCode="_(&quot;Ch$&quot;* #,##0.00_);_(&quot;Ch$&quot;* \(#,##0.00\);_(&quot;Ch$&quot;* &quot;-&quot;??_);_(@_)"/>
    <numFmt numFmtId="165" formatCode="_-&quot;$&quot;\ * #,##0_-;\-&quot;$&quot;\ * #,##0_-;_-&quot;$&quot;\ * &quot;-&quot;??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333333"/>
      <name val="Century Gothic"/>
      <family val="2"/>
    </font>
    <font>
      <sz val="10"/>
      <color theme="1" tint="0.499984740745262"/>
      <name val="Century Gothic"/>
      <family val="2"/>
    </font>
    <font>
      <sz val="10"/>
      <color rgb="FFFFFF00"/>
      <name val="Century Gothic"/>
      <family val="2"/>
    </font>
    <font>
      <sz val="11"/>
      <name val="Calibri"/>
      <family val="2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2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F6B26B"/>
      </patternFill>
    </fill>
    <fill>
      <patternFill patternType="solid">
        <fgColor theme="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</cellStyleXfs>
  <cellXfs count="318">
    <xf numFmtId="0" fontId="0" fillId="0" borderId="0" xfId="0"/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9" applyFont="1" applyFill="1" applyBorder="1" applyAlignment="1" applyProtection="1">
      <alignment horizontal="center" vertical="center"/>
    </xf>
    <xf numFmtId="0" fontId="7" fillId="2" borderId="1" xfId="2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14" fontId="7" fillId="2" borderId="2" xfId="2" applyNumberFormat="1" applyFont="1" applyFill="1" applyBorder="1" applyAlignment="1">
      <alignment horizontal="center" vertical="center" wrapText="1"/>
    </xf>
    <xf numFmtId="14" fontId="7" fillId="2" borderId="8" xfId="2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top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2" fillId="2" borderId="1" xfId="9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1" xfId="9" applyFont="1" applyFill="1" applyBorder="1" applyAlignment="1" applyProtection="1">
      <alignment horizontal="center" vertical="center" wrapText="1"/>
    </xf>
    <xf numFmtId="0" fontId="5" fillId="2" borderId="1" xfId="9" applyFill="1" applyBorder="1" applyAlignment="1" applyProtection="1">
      <alignment horizontal="center" vertical="center"/>
    </xf>
    <xf numFmtId="0" fontId="5" fillId="2" borderId="9" xfId="9" applyFill="1" applyBorder="1" applyAlignment="1" applyProtection="1">
      <alignment horizontal="center" vertical="center"/>
    </xf>
    <xf numFmtId="0" fontId="5" fillId="2" borderId="1" xfId="9" applyFill="1" applyBorder="1" applyAlignment="1" applyProtection="1">
      <alignment horizontal="center" vertical="center" wrapText="1"/>
    </xf>
    <xf numFmtId="0" fontId="5" fillId="2" borderId="8" xfId="9" applyFill="1" applyBorder="1" applyAlignment="1" applyProtection="1">
      <alignment horizontal="center" vertical="center" wrapText="1"/>
    </xf>
    <xf numFmtId="0" fontId="5" fillId="2" borderId="2" xfId="9" applyFill="1" applyBorder="1" applyAlignment="1" applyProtection="1">
      <alignment horizontal="center" vertical="center" wrapText="1"/>
    </xf>
    <xf numFmtId="0" fontId="5" fillId="2" borderId="7" xfId="9" applyFill="1" applyBorder="1" applyAlignment="1" applyProtection="1">
      <alignment horizontal="center" vertical="center" wrapText="1"/>
    </xf>
    <xf numFmtId="0" fontId="7" fillId="13" borderId="7" xfId="6" applyFont="1" applyFill="1" applyBorder="1" applyAlignment="1">
      <alignment horizontal="center" vertical="center"/>
    </xf>
    <xf numFmtId="0" fontId="7" fillId="13" borderId="15" xfId="6" applyFont="1" applyFill="1" applyBorder="1" applyAlignment="1">
      <alignment horizontal="center" vertical="center"/>
    </xf>
    <xf numFmtId="0" fontId="7" fillId="13" borderId="5" xfId="6" applyFont="1" applyFill="1" applyBorder="1" applyAlignment="1">
      <alignment horizontal="center" vertical="center"/>
    </xf>
    <xf numFmtId="0" fontId="7" fillId="13" borderId="12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center" vertical="center"/>
    </xf>
    <xf numFmtId="0" fontId="7" fillId="13" borderId="3" xfId="6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13" borderId="8" xfId="6" applyFont="1" applyFill="1" applyBorder="1" applyAlignment="1">
      <alignment horizontal="center" vertical="center"/>
    </xf>
    <xf numFmtId="0" fontId="7" fillId="13" borderId="13" xfId="6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11" borderId="1" xfId="6" applyFont="1" applyFill="1" applyBorder="1" applyAlignment="1">
      <alignment horizontal="center" vertical="center"/>
    </xf>
    <xf numFmtId="0" fontId="7" fillId="11" borderId="3" xfId="6" applyFont="1" applyFill="1" applyBorder="1" applyAlignment="1">
      <alignment horizontal="center" vertical="center"/>
    </xf>
    <xf numFmtId="0" fontId="7" fillId="11" borderId="2" xfId="6" applyFont="1" applyFill="1" applyBorder="1" applyAlignment="1">
      <alignment horizontal="center" vertical="center"/>
    </xf>
    <xf numFmtId="0" fontId="7" fillId="11" borderId="10" xfId="6" applyFont="1" applyFill="1" applyBorder="1" applyAlignment="1">
      <alignment horizontal="center" vertical="center"/>
    </xf>
    <xf numFmtId="0" fontId="7" fillId="11" borderId="8" xfId="6" applyFont="1" applyFill="1" applyBorder="1" applyAlignment="1">
      <alignment horizontal="center" vertical="center"/>
    </xf>
    <xf numFmtId="0" fontId="7" fillId="11" borderId="13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15" xfId="6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9" xfId="6" applyFont="1" applyFill="1" applyBorder="1" applyAlignment="1">
      <alignment horizontal="center" vertical="center"/>
    </xf>
    <xf numFmtId="0" fontId="7" fillId="3" borderId="17" xfId="6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4" borderId="7" xfId="6" applyFont="1" applyFill="1" applyBorder="1" applyAlignment="1">
      <alignment horizontal="center" vertical="center"/>
    </xf>
    <xf numFmtId="0" fontId="7" fillId="4" borderId="15" xfId="6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4" borderId="2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13" xfId="6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5" borderId="5" xfId="6" applyFont="1" applyFill="1" applyBorder="1" applyAlignment="1">
      <alignment horizontal="center" vertical="center"/>
    </xf>
    <xf numFmtId="0" fontId="7" fillId="5" borderId="12" xfId="6" applyFont="1" applyFill="1" applyBorder="1" applyAlignment="1">
      <alignment horizontal="center" vertical="center"/>
    </xf>
    <xf numFmtId="0" fontId="7" fillId="5" borderId="1" xfId="6" applyFont="1" applyFill="1" applyBorder="1" applyAlignment="1">
      <alignment horizontal="center" vertical="center"/>
    </xf>
    <xf numFmtId="0" fontId="7" fillId="5" borderId="3" xfId="6" applyFont="1" applyFill="1" applyBorder="1" applyAlignment="1">
      <alignment horizontal="center" vertical="center"/>
    </xf>
    <xf numFmtId="0" fontId="7" fillId="5" borderId="10" xfId="6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6" borderId="5" xfId="6" applyFont="1" applyFill="1" applyBorder="1" applyAlignment="1">
      <alignment horizontal="center" vertical="center"/>
    </xf>
    <xf numFmtId="0" fontId="7" fillId="6" borderId="12" xfId="6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/>
    </xf>
    <xf numFmtId="0" fontId="7" fillId="6" borderId="3" xfId="6" applyFont="1" applyFill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/>
    </xf>
    <xf numFmtId="0" fontId="7" fillId="6" borderId="10" xfId="6" applyFont="1" applyFill="1" applyBorder="1" applyAlignment="1">
      <alignment horizontal="center" vertical="center"/>
    </xf>
    <xf numFmtId="0" fontId="7" fillId="6" borderId="8" xfId="6" applyFont="1" applyFill="1" applyBorder="1" applyAlignment="1">
      <alignment horizontal="center" vertical="center"/>
    </xf>
    <xf numFmtId="0" fontId="7" fillId="6" borderId="13" xfId="6" applyFont="1" applyFill="1" applyBorder="1" applyAlignment="1">
      <alignment horizontal="center" vertical="center"/>
    </xf>
    <xf numFmtId="0" fontId="7" fillId="7" borderId="7" xfId="6" applyFont="1" applyFill="1" applyBorder="1" applyAlignment="1">
      <alignment horizontal="center" vertical="center"/>
    </xf>
    <xf numFmtId="0" fontId="7" fillId="7" borderId="15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/>
    </xf>
    <xf numFmtId="0" fontId="7" fillId="7" borderId="3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/>
    </xf>
    <xf numFmtId="0" fontId="7" fillId="8" borderId="3" xfId="6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7" borderId="2" xfId="6" applyFont="1" applyFill="1" applyBorder="1" applyAlignment="1">
      <alignment horizontal="center" vertical="center"/>
    </xf>
    <xf numFmtId="0" fontId="7" fillId="7" borderId="10" xfId="6" applyFont="1" applyFill="1" applyBorder="1" applyAlignment="1">
      <alignment horizontal="center" vertical="center"/>
    </xf>
    <xf numFmtId="0" fontId="7" fillId="7" borderId="8" xfId="6" applyFont="1" applyFill="1" applyBorder="1" applyAlignment="1">
      <alignment horizontal="center" vertical="center"/>
    </xf>
    <xf numFmtId="0" fontId="7" fillId="7" borderId="13" xfId="6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9" borderId="1" xfId="6" applyFont="1" applyFill="1" applyBorder="1" applyAlignment="1">
      <alignment horizontal="center" vertical="center"/>
    </xf>
    <xf numFmtId="0" fontId="7" fillId="9" borderId="3" xfId="6" applyFont="1" applyFill="1" applyBorder="1" applyAlignment="1">
      <alignment horizontal="center" vertical="center"/>
    </xf>
    <xf numFmtId="0" fontId="7" fillId="2" borderId="1" xfId="2" quotePrefix="1" applyFont="1" applyFill="1" applyBorder="1" applyAlignment="1">
      <alignment horizontal="center" vertical="center"/>
    </xf>
    <xf numFmtId="0" fontId="7" fillId="9" borderId="2" xfId="6" applyFont="1" applyFill="1" applyBorder="1" applyAlignment="1">
      <alignment horizontal="center" vertical="center"/>
    </xf>
    <xf numFmtId="0" fontId="7" fillId="9" borderId="10" xfId="6" applyFont="1" applyFill="1" applyBorder="1" applyAlignment="1">
      <alignment horizontal="center" vertical="center"/>
    </xf>
    <xf numFmtId="0" fontId="7" fillId="9" borderId="8" xfId="6" applyFont="1" applyFill="1" applyBorder="1" applyAlignment="1">
      <alignment horizontal="center" vertical="center"/>
    </xf>
    <xf numFmtId="0" fontId="7" fillId="9" borderId="13" xfId="6" applyFont="1" applyFill="1" applyBorder="1" applyAlignment="1">
      <alignment horizontal="center" vertical="center"/>
    </xf>
    <xf numFmtId="0" fontId="7" fillId="10" borderId="7" xfId="6" applyFont="1" applyFill="1" applyBorder="1" applyAlignment="1">
      <alignment horizontal="center" vertical="center"/>
    </xf>
    <xf numFmtId="0" fontId="7" fillId="10" borderId="15" xfId="6" applyFont="1" applyFill="1" applyBorder="1" applyAlignment="1">
      <alignment horizontal="center" vertical="center"/>
    </xf>
    <xf numFmtId="0" fontId="7" fillId="10" borderId="1" xfId="6" applyFont="1" applyFill="1" applyBorder="1" applyAlignment="1">
      <alignment horizontal="center" vertical="center"/>
    </xf>
    <xf numFmtId="0" fontId="7" fillId="10" borderId="3" xfId="6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10" borderId="2" xfId="6" applyFont="1" applyFill="1" applyBorder="1" applyAlignment="1">
      <alignment horizontal="center" vertical="center"/>
    </xf>
    <xf numFmtId="0" fontId="7" fillId="10" borderId="10" xfId="6" applyFont="1" applyFill="1" applyBorder="1" applyAlignment="1">
      <alignment horizontal="center" vertical="center"/>
    </xf>
    <xf numFmtId="0" fontId="7" fillId="10" borderId="8" xfId="6" applyFont="1" applyFill="1" applyBorder="1" applyAlignment="1">
      <alignment horizontal="center" vertical="center"/>
    </xf>
    <xf numFmtId="0" fontId="7" fillId="10" borderId="13" xfId="6" applyFont="1" applyFill="1" applyBorder="1" applyAlignment="1">
      <alignment horizontal="center" vertical="center"/>
    </xf>
    <xf numFmtId="0" fontId="7" fillId="11" borderId="7" xfId="6" applyFont="1" applyFill="1" applyBorder="1" applyAlignment="1">
      <alignment horizontal="center" vertical="center"/>
    </xf>
    <xf numFmtId="0" fontId="7" fillId="11" borderId="15" xfId="6" applyFont="1" applyFill="1" applyBorder="1" applyAlignment="1">
      <alignment horizontal="center" vertical="center"/>
    </xf>
    <xf numFmtId="0" fontId="7" fillId="12" borderId="7" xfId="6" applyFont="1" applyFill="1" applyBorder="1" applyAlignment="1">
      <alignment horizontal="center" vertical="center"/>
    </xf>
    <xf numFmtId="0" fontId="7" fillId="12" borderId="12" xfId="6" applyFont="1" applyFill="1" applyBorder="1" applyAlignment="1">
      <alignment horizontal="center" vertical="center"/>
    </xf>
    <xf numFmtId="0" fontId="7" fillId="12" borderId="1" xfId="6" applyFont="1" applyFill="1" applyBorder="1" applyAlignment="1">
      <alignment horizontal="center" vertical="center"/>
    </xf>
    <xf numFmtId="0" fontId="7" fillId="12" borderId="3" xfId="6" applyFont="1" applyFill="1" applyBorder="1" applyAlignment="1">
      <alignment horizontal="center" vertical="center"/>
    </xf>
    <xf numFmtId="0" fontId="7" fillId="2" borderId="8" xfId="2" quotePrefix="1" applyFont="1" applyFill="1" applyBorder="1" applyAlignment="1">
      <alignment horizontal="center" vertical="center"/>
    </xf>
    <xf numFmtId="0" fontId="7" fillId="12" borderId="8" xfId="6" applyFont="1" applyFill="1" applyBorder="1" applyAlignment="1">
      <alignment horizontal="center" vertical="center"/>
    </xf>
    <xf numFmtId="0" fontId="7" fillId="12" borderId="13" xfId="6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3" borderId="2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center" vertical="center"/>
    </xf>
    <xf numFmtId="0" fontId="7" fillId="3" borderId="13" xfId="6" applyFont="1" applyFill="1" applyBorder="1" applyAlignment="1">
      <alignment horizontal="center" vertical="center"/>
    </xf>
    <xf numFmtId="0" fontId="7" fillId="2" borderId="7" xfId="4" applyFont="1" applyFill="1" applyBorder="1" applyAlignment="1" applyProtection="1">
      <alignment horizontal="center" vertical="center"/>
    </xf>
    <xf numFmtId="0" fontId="7" fillId="15" borderId="7" xfId="6" applyFont="1" applyFill="1" applyBorder="1" applyAlignment="1">
      <alignment horizontal="center" vertical="center"/>
    </xf>
    <xf numFmtId="0" fontId="7" fillId="9" borderId="15" xfId="6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</xf>
    <xf numFmtId="0" fontId="7" fillId="15" borderId="1" xfId="6" applyFont="1" applyFill="1" applyBorder="1" applyAlignment="1">
      <alignment horizontal="center" vertical="center"/>
    </xf>
    <xf numFmtId="0" fontId="7" fillId="15" borderId="3" xfId="6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4" fontId="7" fillId="2" borderId="1" xfId="6" applyNumberFormat="1" applyFont="1" applyFill="1" applyBorder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1" xfId="6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15" borderId="10" xfId="6" applyFont="1" applyFill="1" applyBorder="1" applyAlignment="1">
      <alignment horizontal="center" vertical="center"/>
    </xf>
    <xf numFmtId="0" fontId="7" fillId="2" borderId="8" xfId="6" applyFont="1" applyFill="1" applyBorder="1" applyAlignment="1">
      <alignment horizontal="center" vertical="center"/>
    </xf>
    <xf numFmtId="0" fontId="7" fillId="2" borderId="8" xfId="4" applyFont="1" applyFill="1" applyBorder="1" applyAlignment="1" applyProtection="1">
      <alignment horizontal="center" vertical="center"/>
    </xf>
    <xf numFmtId="0" fontId="7" fillId="15" borderId="8" xfId="6" applyFont="1" applyFill="1" applyBorder="1" applyAlignment="1">
      <alignment horizontal="center" vertical="center"/>
    </xf>
    <xf numFmtId="0" fontId="7" fillId="15" borderId="13" xfId="6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10" borderId="5" xfId="6" applyFont="1" applyFill="1" applyBorder="1" applyAlignment="1">
      <alignment horizontal="center" vertical="center"/>
    </xf>
    <xf numFmtId="0" fontId="7" fillId="10" borderId="12" xfId="6" applyFont="1" applyFill="1" applyBorder="1" applyAlignment="1">
      <alignment horizontal="center" vertical="center"/>
    </xf>
    <xf numFmtId="0" fontId="7" fillId="14" borderId="1" xfId="6" applyFont="1" applyFill="1" applyBorder="1" applyAlignment="1">
      <alignment horizontal="center" vertical="center"/>
    </xf>
    <xf numFmtId="0" fontId="7" fillId="14" borderId="3" xfId="6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15" fillId="2" borderId="0" xfId="11" applyFont="1" applyFill="1" applyBorder="1" applyAlignment="1">
      <alignment vertical="center"/>
    </xf>
    <xf numFmtId="0" fontId="3" fillId="2" borderId="0" xfId="11" applyFont="1" applyFill="1" applyBorder="1" applyAlignment="1">
      <alignment vertical="center"/>
    </xf>
    <xf numFmtId="14" fontId="7" fillId="2" borderId="7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16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center" vertical="center"/>
    </xf>
    <xf numFmtId="0" fontId="7" fillId="9" borderId="7" xfId="6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0" fontId="7" fillId="2" borderId="7" xfId="6" applyNumberFormat="1" applyFont="1" applyFill="1" applyBorder="1" applyAlignment="1">
      <alignment horizontal="center" vertical="center"/>
    </xf>
    <xf numFmtId="49" fontId="7" fillId="2" borderId="7" xfId="6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2" fontId="7" fillId="2" borderId="1" xfId="6" applyNumberFormat="1" applyFont="1" applyFill="1" applyBorder="1" applyAlignment="1">
      <alignment horizontal="center" vertical="center"/>
    </xf>
    <xf numFmtId="1" fontId="7" fillId="2" borderId="1" xfId="6" applyNumberFormat="1" applyFont="1" applyFill="1" applyBorder="1" applyAlignment="1">
      <alignment horizontal="center" vertical="center"/>
    </xf>
    <xf numFmtId="14" fontId="7" fillId="2" borderId="2" xfId="6" applyNumberFormat="1" applyFont="1" applyFill="1" applyBorder="1" applyAlignment="1">
      <alignment horizontal="center" vertical="center"/>
    </xf>
    <xf numFmtId="49" fontId="7" fillId="2" borderId="2" xfId="6" applyNumberFormat="1" applyFont="1" applyFill="1" applyBorder="1" applyAlignment="1">
      <alignment horizontal="center" vertical="center"/>
    </xf>
    <xf numFmtId="14" fontId="7" fillId="2" borderId="8" xfId="6" applyNumberFormat="1" applyFont="1" applyFill="1" applyBorder="1" applyAlignment="1">
      <alignment horizontal="center" vertical="center"/>
    </xf>
    <xf numFmtId="49" fontId="7" fillId="2" borderId="8" xfId="6" applyNumberFormat="1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10" xfId="6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3" fillId="2" borderId="0" xfId="11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0" xfId="1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9" xfId="1" applyFont="1" applyFill="1" applyBorder="1" applyAlignment="1" applyProtection="1">
      <alignment horizontal="left" vertical="center" wrapText="1"/>
    </xf>
    <xf numFmtId="0" fontId="17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2" borderId="7" xfId="0" quotePrefix="1" applyFont="1" applyFill="1" applyBorder="1" applyAlignment="1">
      <alignment horizontal="left" vertical="center" wrapText="1"/>
    </xf>
    <xf numFmtId="0" fontId="7" fillId="2" borderId="7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NumberFormat="1" applyFont="1" applyFill="1" applyBorder="1" applyAlignment="1">
      <alignment horizontal="left" vertical="center" wrapText="1"/>
    </xf>
    <xf numFmtId="0" fontId="7" fillId="2" borderId="2" xfId="6" applyFont="1" applyFill="1" applyBorder="1" applyAlignment="1">
      <alignment horizontal="left" vertical="center" wrapText="1"/>
    </xf>
    <xf numFmtId="0" fontId="7" fillId="2" borderId="8" xfId="6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8" fillId="2" borderId="1" xfId="9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2" borderId="1" xfId="9" applyFont="1" applyFill="1" applyBorder="1" applyAlignment="1" applyProtection="1">
      <alignment horizontal="center" wrapText="1"/>
    </xf>
    <xf numFmtId="0" fontId="15" fillId="20" borderId="24" xfId="11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1" xfId="2" applyFont="1" applyFill="1" applyBorder="1" applyAlignment="1">
      <alignment horizontal="center" vertical="center" wrapText="1"/>
    </xf>
    <xf numFmtId="0" fontId="7" fillId="18" borderId="8" xfId="2" applyFont="1" applyFill="1" applyBorder="1" applyAlignment="1">
      <alignment horizontal="center" vertical="center" wrapText="1"/>
    </xf>
    <xf numFmtId="0" fontId="7" fillId="18" borderId="7" xfId="2" applyFont="1" applyFill="1" applyBorder="1" applyAlignment="1">
      <alignment horizontal="center" vertical="center" wrapText="1"/>
    </xf>
    <xf numFmtId="0" fontId="7" fillId="18" borderId="2" xfId="2" applyFont="1" applyFill="1" applyBorder="1" applyAlignment="1">
      <alignment horizontal="center" vertical="center" wrapText="1"/>
    </xf>
    <xf numFmtId="0" fontId="7" fillId="18" borderId="5" xfId="2" applyFont="1" applyFill="1" applyBorder="1" applyAlignment="1">
      <alignment horizontal="center" vertical="center" wrapText="1"/>
    </xf>
    <xf numFmtId="0" fontId="7" fillId="18" borderId="6" xfId="2" applyFont="1" applyFill="1" applyBorder="1" applyAlignment="1">
      <alignment horizontal="center" vertical="center" wrapText="1"/>
    </xf>
    <xf numFmtId="0" fontId="7" fillId="18" borderId="9" xfId="2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1" xfId="2" quotePrefix="1" applyFont="1" applyFill="1" applyBorder="1" applyAlignment="1">
      <alignment horizontal="center" vertical="center" wrapText="1"/>
    </xf>
    <xf numFmtId="0" fontId="7" fillId="18" borderId="2" xfId="2" quotePrefix="1" applyFont="1" applyFill="1" applyBorder="1" applyAlignment="1">
      <alignment horizontal="center" vertical="center" wrapText="1"/>
    </xf>
    <xf numFmtId="0" fontId="7" fillId="18" borderId="8" xfId="2" quotePrefix="1" applyFont="1" applyFill="1" applyBorder="1" applyAlignment="1">
      <alignment horizontal="center" vertical="center" wrapText="1"/>
    </xf>
    <xf numFmtId="0" fontId="7" fillId="18" borderId="7" xfId="3" applyFont="1" applyFill="1" applyBorder="1" applyAlignment="1">
      <alignment horizontal="center" vertical="center" wrapText="1"/>
    </xf>
    <xf numFmtId="0" fontId="7" fillId="18" borderId="1" xfId="3" applyFont="1" applyFill="1" applyBorder="1" applyAlignment="1">
      <alignment horizontal="center" vertical="center" wrapText="1"/>
    </xf>
    <xf numFmtId="0" fontId="7" fillId="18" borderId="2" xfId="3" applyFont="1" applyFill="1" applyBorder="1" applyAlignment="1">
      <alignment horizontal="center" vertical="center" wrapText="1"/>
    </xf>
    <xf numFmtId="0" fontId="7" fillId="18" borderId="8" xfId="3" applyFont="1" applyFill="1" applyBorder="1" applyAlignment="1">
      <alignment horizontal="center" vertical="center" wrapText="1"/>
    </xf>
    <xf numFmtId="0" fontId="7" fillId="18" borderId="6" xfId="0" quotePrefix="1" applyFont="1" applyFill="1" applyBorder="1" applyAlignment="1">
      <alignment horizontal="center" vertical="center" wrapText="1"/>
    </xf>
    <xf numFmtId="0" fontId="7" fillId="18" borderId="1" xfId="0" quotePrefix="1" applyFont="1" applyFill="1" applyBorder="1" applyAlignment="1">
      <alignment horizontal="center" vertical="center" wrapText="1"/>
    </xf>
    <xf numFmtId="0" fontId="7" fillId="18" borderId="2" xfId="0" quotePrefix="1" applyFont="1" applyFill="1" applyBorder="1" applyAlignment="1">
      <alignment horizontal="center" vertical="center" wrapText="1"/>
    </xf>
    <xf numFmtId="0" fontId="7" fillId="18" borderId="8" xfId="0" quotePrefix="1" applyFont="1" applyFill="1" applyBorder="1" applyAlignment="1">
      <alignment horizontal="center" vertical="center" wrapText="1"/>
    </xf>
    <xf numFmtId="0" fontId="7" fillId="18" borderId="5" xfId="0" quotePrefix="1" applyFont="1" applyFill="1" applyBorder="1" applyAlignment="1">
      <alignment horizontal="center" vertical="center" wrapText="1"/>
    </xf>
    <xf numFmtId="0" fontId="15" fillId="19" borderId="1" xfId="10" applyFont="1" applyFill="1" applyBorder="1" applyAlignment="1">
      <alignment horizontal="center" vertical="center"/>
    </xf>
    <xf numFmtId="0" fontId="15" fillId="19" borderId="1" xfId="1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</cellXfs>
  <cellStyles count="12">
    <cellStyle name="60% - Énfasis5" xfId="11" builtinId="48"/>
    <cellStyle name="Énfasis2" xfId="10" builtinId="33"/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531" Type="http://schemas.openxmlformats.org/officeDocument/2006/relationships/hyperlink" Target="mailto:opdchanco.pelluhue@hotmail.com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carlahormazabal@munitirua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opdplacilla@muniplacilla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00" Type="http://schemas.openxmlformats.org/officeDocument/2006/relationships/hyperlink" Target="mailto:oficina.opdtome@gmail.com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gsaez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didecolaunion@yahoo.es" TargetMode="External"/><Relationship Id="rId486" Type="http://schemas.openxmlformats.org/officeDocument/2006/relationships/hyperlink" Target="mailto:alfredoriquelme@gmail.com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511" Type="http://schemas.openxmlformats.org/officeDocument/2006/relationships/hyperlink" Target="mailto:dideco@combarbala.cl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amartinez@quilicura.cl" TargetMode="External"/><Relationship Id="rId497" Type="http://schemas.openxmlformats.org/officeDocument/2006/relationships/hyperlink" Target="mailto:opdpuentealto@mpuentealto.cl" TargetMode="External"/><Relationship Id="rId12" Type="http://schemas.openxmlformats.org/officeDocument/2006/relationships/hyperlink" Target="mailto:opdestacioncentral@gmail.com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22" Type="http://schemas.openxmlformats.org/officeDocument/2006/relationships/hyperlink" Target="mailto:contacto@opdrancagua.cl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vallenar@gmail.com" TargetMode="External"/><Relationship Id="rId466" Type="http://schemas.openxmlformats.org/officeDocument/2006/relationships/hyperlink" Target="mailto:mhotuh@interior.gov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533" Type="http://schemas.openxmlformats.org/officeDocument/2006/relationships/hyperlink" Target="mailto:opdvichuquen@gmail.com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opdmulchen@gmail.com" TargetMode="External"/><Relationship Id="rId477" Type="http://schemas.openxmlformats.org/officeDocument/2006/relationships/hyperlink" Target="mailto:opdflorida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502" Type="http://schemas.openxmlformats.org/officeDocument/2006/relationships/hyperlink" Target="mailto:opd.imcurepto@hotmail.com" TargetMode="External"/><Relationship Id="rId34" Type="http://schemas.openxmlformats.org/officeDocument/2006/relationships/hyperlink" Target="mailto:opdlampa@gmail.com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godoy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aevillagran1@gmail.com" TargetMode="External"/><Relationship Id="rId250" Type="http://schemas.openxmlformats.org/officeDocument/2006/relationships/hyperlink" Target="mailto:maipu@eltrampolin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futrono@gmail.com" TargetMode="External"/><Relationship Id="rId45" Type="http://schemas.openxmlformats.org/officeDocument/2006/relationships/hyperlink" Target="mailto:fparra@hogardecrist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348" Type="http://schemas.openxmlformats.org/officeDocument/2006/relationships/hyperlink" Target="mailto:fargomaniz@fundacionlauravicuna.cl;" TargetMode="External"/><Relationship Id="rId513" Type="http://schemas.openxmlformats.org/officeDocument/2006/relationships/hyperlink" Target="mailto:marianella.vega@laserena.cl" TargetMode="External"/><Relationship Id="rId152" Type="http://schemas.openxmlformats.org/officeDocument/2006/relationships/hyperlink" Target="mailto:caranda@corporacionideco.cl;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415" Type="http://schemas.openxmlformats.org/officeDocument/2006/relationships/hyperlink" Target="mailto:altodel@123mail.cl" TargetMode="External"/><Relationship Id="rId457" Type="http://schemas.openxmlformats.org/officeDocument/2006/relationships/hyperlink" Target="https://www.facebook.com/opd.delhuasco?fref=ts" TargetMode="External"/><Relationship Id="rId261" Type="http://schemas.openxmlformats.org/officeDocument/2006/relationships/hyperlink" Target="mailto:agana@ironetchile.cl;" TargetMode="External"/><Relationship Id="rId499" Type="http://schemas.openxmlformats.org/officeDocument/2006/relationships/hyperlink" Target="mailto:opdpuertovaras@gmail.com" TargetMode="External"/><Relationship Id="rId14" Type="http://schemas.openxmlformats.org/officeDocument/2006/relationships/hyperlink" Target="mailto:corporacionchileamerica@gmail.com;" TargetMode="External"/><Relationship Id="rId56" Type="http://schemas.openxmlformats.org/officeDocument/2006/relationships/hyperlink" Target="mailto:damlapintana@achnu.cl" TargetMode="External"/><Relationship Id="rId317" Type="http://schemas.openxmlformats.org/officeDocument/2006/relationships/hyperlink" Target="mailto:alcalde@msramon.cl;" TargetMode="External"/><Relationship Id="rId359" Type="http://schemas.openxmlformats.org/officeDocument/2006/relationships/hyperlink" Target="mailto:corporacion.carloscasanueva@gmail.com" TargetMode="External"/><Relationship Id="rId524" Type="http://schemas.openxmlformats.org/officeDocument/2006/relationships/hyperlink" Target="mailto:opd@qcorporacionlinares.cl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63" Type="http://schemas.openxmlformats.org/officeDocument/2006/relationships/hyperlink" Target="mailto:opdlapintana@gmail.com;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426" Type="http://schemas.openxmlformats.org/officeDocument/2006/relationships/hyperlink" Target="mailto:sbarrazaa@gmail.com" TargetMode="External"/><Relationship Id="rId230" Type="http://schemas.openxmlformats.org/officeDocument/2006/relationships/hyperlink" Target="mailto:casapre@yahoo.com.ar" TargetMode="External"/><Relationship Id="rId468" Type="http://schemas.openxmlformats.org/officeDocument/2006/relationships/hyperlink" Target="http://www.facebook.com/profile.php?id=100011527728544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514" Type="http://schemas.openxmlformats.org/officeDocument/2006/relationships/hyperlink" Target="mailto:ccontreras@munilahiguera.cl" TargetMode="External"/><Relationship Id="rId535" Type="http://schemas.openxmlformats.org/officeDocument/2006/relationships/hyperlink" Target="mailto:opdcorral@gmail.com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fernandoalcaldiapozoalmonte@hotmail.com" TargetMode="External"/><Relationship Id="rId458" Type="http://schemas.openxmlformats.org/officeDocument/2006/relationships/hyperlink" Target="https://www.facebook.com/opd.altodelcarmen?fref=ts" TargetMode="External"/><Relationship Id="rId479" Type="http://schemas.openxmlformats.org/officeDocument/2006/relationships/hyperlink" Target="mailto:gmagallanes@interior.gov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opd@penco.cl" TargetMode="External"/><Relationship Id="rId504" Type="http://schemas.openxmlformats.org/officeDocument/2006/relationships/hyperlink" Target="mailto:opd@imcabodehornos.cl&#160;%20&#160;&#160;&#160;&#160;&#160;jocelync.trabajadorasocial@gmail.com" TargetMode="External"/><Relationship Id="rId525" Type="http://schemas.openxmlformats.org/officeDocument/2006/relationships/hyperlink" Target="mailto:opdcapitanprat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laligua@gmail.com" TargetMode="External"/><Relationship Id="rId448" Type="http://schemas.openxmlformats.org/officeDocument/2006/relationships/hyperlink" Target="mailto:coordinacionopd@munisanfernando.com" TargetMode="External"/><Relationship Id="rId469" Type="http://schemas.openxmlformats.org/officeDocument/2006/relationships/hyperlink" Target="https://www.facebook.com/opd.maipu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opd.sanpedromelipilla@gmail.com" TargetMode="External"/><Relationship Id="rId515" Type="http://schemas.openxmlformats.org/officeDocument/2006/relationships/hyperlink" Target="mailto:opd@munipaihuano.cl" TargetMode="External"/><Relationship Id="rId536" Type="http://schemas.openxmlformats.org/officeDocument/2006/relationships/hyperlink" Target="mailto:opdvaldivialosrios@gmail.cm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caldera@gmail.com;" TargetMode="External"/><Relationship Id="rId459" Type="http://schemas.openxmlformats.org/officeDocument/2006/relationships/hyperlink" Target="https://www.facebook.com/OPD-San-Pedro-de-la-Paz-1723548154543188/?fref=ts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ccontreras@munilahiguera.cl" TargetMode="External"/><Relationship Id="rId491" Type="http://schemas.openxmlformats.org/officeDocument/2006/relationships/hyperlink" Target="mailto:opd@chiguayante.cl" TargetMode="External"/><Relationship Id="rId505" Type="http://schemas.openxmlformats.org/officeDocument/2006/relationships/hyperlink" Target="mailto:opd@angol.cl" TargetMode="External"/><Relationship Id="rId526" Type="http://schemas.openxmlformats.org/officeDocument/2006/relationships/hyperlink" Target="mailto:opdcordillera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@pica.cl" TargetMode="External"/><Relationship Id="rId428" Type="http://schemas.openxmlformats.org/officeDocument/2006/relationships/hyperlink" Target="mailto:opdcasablanca.coordinacion@gmail.com" TargetMode="External"/><Relationship Id="rId449" Type="http://schemas.openxmlformats.org/officeDocument/2006/relationships/hyperlink" Target="mailto:opd@providencia.cl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alcaldia@imfreirina.cl" TargetMode="External"/><Relationship Id="rId481" Type="http://schemas.openxmlformats.org/officeDocument/2006/relationships/hyperlink" Target="mailto:opd@munifrutillar.cl" TargetMode="External"/><Relationship Id="rId516" Type="http://schemas.openxmlformats.org/officeDocument/2006/relationships/hyperlink" Target="mailto:opdlosvilos@gmail.com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537" Type="http://schemas.openxmlformats.org/officeDocument/2006/relationships/hyperlink" Target="https://www.facebook.com/corral.opd/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francisca.banderas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opdsjavierva@gmail.com" TargetMode="External"/><Relationship Id="rId471" Type="http://schemas.openxmlformats.org/officeDocument/2006/relationships/hyperlink" Target="mailto:dideco@putaendo.cl" TargetMode="External"/><Relationship Id="rId506" Type="http://schemas.openxmlformats.org/officeDocument/2006/relationships/hyperlink" Target="mailto:opdrinconada@gmail.com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kenssel.rojas@copiapo.cl" TargetMode="External"/><Relationship Id="rId527" Type="http://schemas.openxmlformats.org/officeDocument/2006/relationships/hyperlink" Target="mailto:opd.calbuco@yahoo.es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opd.paine@paine.cl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opd@renca.cl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santamaria@gmail.com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alcaldia@putaendo.cl" TargetMode="External"/><Relationship Id="rId482" Type="http://schemas.openxmlformats.org/officeDocument/2006/relationships/hyperlink" Target="mailto:opdaysen@puertoaysen.cl" TargetMode="External"/><Relationship Id="rId517" Type="http://schemas.openxmlformats.org/officeDocument/2006/relationships/hyperlink" Target="mailto:opdgobernacionarica@gmail.com" TargetMode="External"/><Relationship Id="rId538" Type="http://schemas.openxmlformats.org/officeDocument/2006/relationships/printerSettings" Target="../printerSettings/printerSettings1.bin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wekintun@gmail.com" TargetMode="External"/><Relationship Id="rId18" Type="http://schemas.openxmlformats.org/officeDocument/2006/relationships/hyperlink" Target="mailto:proteccionopdpac@gmail.com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loyolahuasco@gmail.com" TargetMode="External"/><Relationship Id="rId472" Type="http://schemas.openxmlformats.org/officeDocument/2006/relationships/hyperlink" Target="mailto:coordinacionopdmalloa@gmail.com" TargetMode="External"/><Relationship Id="rId493" Type="http://schemas.openxmlformats.org/officeDocument/2006/relationships/hyperlink" Target="mailto:alcaldia@munichanaral.cl" TargetMode="External"/><Relationship Id="rId507" Type="http://schemas.openxmlformats.org/officeDocument/2006/relationships/hyperlink" Target="mailto:opd.comunadiegodealmagro@gmail.com" TargetMode="External"/><Relationship Id="rId528" Type="http://schemas.openxmlformats.org/officeDocument/2006/relationships/hyperlink" Target="mailto:opdmolina@gmail.com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pablo.salazar@santabarbara.cl" TargetMode="External"/><Relationship Id="rId462" Type="http://schemas.openxmlformats.org/officeDocument/2006/relationships/hyperlink" Target="mailto:izavala@diegodalmagro.cl" TargetMode="External"/><Relationship Id="rId483" Type="http://schemas.openxmlformats.org/officeDocument/2006/relationships/hyperlink" Target="mailto:opdcholchol@gmail.com" TargetMode="External"/><Relationship Id="rId518" Type="http://schemas.openxmlformats.org/officeDocument/2006/relationships/hyperlink" Target="mailto:opdsanfelipe@munisanfelipi.cl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llanquihue@gmail.com" TargetMode="External"/><Relationship Id="rId452" Type="http://schemas.openxmlformats.org/officeDocument/2006/relationships/hyperlink" Target="mailto:opdfreirina@gmail.com" TargetMode="External"/><Relationship Id="rId473" Type="http://schemas.openxmlformats.org/officeDocument/2006/relationships/hyperlink" Target="mailto:opdromeral@gmail.com" TargetMode="External"/><Relationship Id="rId494" Type="http://schemas.openxmlformats.org/officeDocument/2006/relationships/hyperlink" Target="mailto:fgallardo@salamanca.cl%20alcaldiaqsalamanca.cl" TargetMode="External"/><Relationship Id="rId508" Type="http://schemas.openxmlformats.org/officeDocument/2006/relationships/hyperlink" Target="mailto:opdtierramarilla@gmail.com" TargetMode="External"/><Relationship Id="rId529" Type="http://schemas.openxmlformats.org/officeDocument/2006/relationships/hyperlink" Target="mailto:opdmataquito@gmail.com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opd@municiplaidadlagoranco.cl" TargetMode="External"/><Relationship Id="rId463" Type="http://schemas.openxmlformats.org/officeDocument/2006/relationships/hyperlink" Target="mailto:alcaldia@munisanfernando.com" TargetMode="External"/><Relationship Id="rId484" Type="http://schemas.openxmlformats.org/officeDocument/2006/relationships/hyperlink" Target="mailto:opdpitrufquen@gmail.com" TargetMode="External"/><Relationship Id="rId519" Type="http://schemas.openxmlformats.org/officeDocument/2006/relationships/hyperlink" Target="mailto:opdcartagena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opdsanbernardo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530" Type="http://schemas.openxmlformats.org/officeDocument/2006/relationships/hyperlink" Target="mailto:opdarauco@gmail.com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depenaflor@gmail.com" TargetMode="External"/><Relationship Id="rId453" Type="http://schemas.openxmlformats.org/officeDocument/2006/relationships/hyperlink" Target="mailto:opdlascompanias@gmail.com" TargetMode="External"/><Relationship Id="rId474" Type="http://schemas.openxmlformats.org/officeDocument/2006/relationships/hyperlink" Target="mailto:roxana.rifo@munichue.cl" TargetMode="External"/><Relationship Id="rId509" Type="http://schemas.openxmlformats.org/officeDocument/2006/relationships/hyperlink" Target="mailto:opdmuniovalle@gmail.com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pdmaule@gmail.com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520" Type="http://schemas.openxmlformats.org/officeDocument/2006/relationships/hyperlink" Target="mailto:opdeltabo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opdmejillones@mejillones.cl" TargetMode="External"/><Relationship Id="rId464" Type="http://schemas.openxmlformats.org/officeDocument/2006/relationships/hyperlink" Target="mailto:adolfoceron@pichidegua.cl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24hrs@maipul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510" Type="http://schemas.openxmlformats.org/officeDocument/2006/relationships/hyperlink" Target="mailto:OPD@MUNIPUNITAQUI.CL%20;%20leslie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abogado@municipalidadgraneros.cl" TargetMode="External"/><Relationship Id="rId496" Type="http://schemas.openxmlformats.org/officeDocument/2006/relationships/hyperlink" Target="mailto:opdinfancia@concon.cl" TargetMode="External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521" Type="http://schemas.openxmlformats.org/officeDocument/2006/relationships/hyperlink" Target="mailto:opdquinta@gmail.com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nataliabascunan@pichidegua.cl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manterola.araki@gmail.com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532" Type="http://schemas.openxmlformats.org/officeDocument/2006/relationships/hyperlink" Target="mailto:opdvalledelsol@gmail.com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cabrero@gmail.com" TargetMode="External"/><Relationship Id="rId476" Type="http://schemas.openxmlformats.org/officeDocument/2006/relationships/hyperlink" Target="mailto:alcaldia@taltal.cl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501" Type="http://schemas.openxmlformats.org/officeDocument/2006/relationships/hyperlink" Target="mailto:opd.municipalidad@petorca.cl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https://www.facebook.com/opdinfancia.malleconorte" TargetMode="External"/><Relationship Id="rId487" Type="http://schemas.openxmlformats.org/officeDocument/2006/relationships/hyperlink" Target="mailto:pichichelafquen.opd@g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512" Type="http://schemas.openxmlformats.org/officeDocument/2006/relationships/hyperlink" Target="mailto:giovanna_araya@yahoo.es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hellenkeller50@yahoo.es;" TargetMode="External"/><Relationship Id="rId498" Type="http://schemas.openxmlformats.org/officeDocument/2006/relationships/hyperlink" Target="mailto:opdlajadiguillin@yungay.cl" TargetMode="External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23" Type="http://schemas.openxmlformats.org/officeDocument/2006/relationships/hyperlink" Target="mailto:opd@corporacionlinares.cl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opdtiernainfancia@gmail.com" TargetMode="External"/><Relationship Id="rId467" Type="http://schemas.openxmlformats.org/officeDocument/2006/relationships/hyperlink" Target="mailto:caballeria_alcalde@munirinconada.cl" TargetMode="External"/><Relationship Id="rId271" Type="http://schemas.openxmlformats.org/officeDocument/2006/relationships/hyperlink" Target="mailto:patricio.labra@serpajchile.cl;" TargetMode="External"/><Relationship Id="rId24" Type="http://schemas.openxmlformats.org/officeDocument/2006/relationships/hyperlink" Target="mailto:cenimpaine@fundacionmicasa.cl;" TargetMode="External"/><Relationship Id="rId66" Type="http://schemas.openxmlformats.org/officeDocument/2006/relationships/hyperlink" Target="mailto:csoto@rodelillo.cl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69" Type="http://schemas.openxmlformats.org/officeDocument/2006/relationships/hyperlink" Target="mailto:pgonzalez@caldera.cl" TargetMode="External"/><Relationship Id="rId534" Type="http://schemas.openxmlformats.org/officeDocument/2006/relationships/hyperlink" Target="mailto:opdnacimiento.negrete@gmail.com" TargetMode="External"/><Relationship Id="rId173" Type="http://schemas.openxmlformats.org/officeDocument/2006/relationships/hyperlink" Target="mailto:plazcano@nuno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36" Type="http://schemas.openxmlformats.org/officeDocument/2006/relationships/hyperlink" Target="mailto:opdsantajuana@gmail.com" TargetMode="External"/><Relationship Id="rId240" Type="http://schemas.openxmlformats.org/officeDocument/2006/relationships/hyperlink" Target="mailto:raices@tie.cl" TargetMode="External"/><Relationship Id="rId478" Type="http://schemas.openxmlformats.org/officeDocument/2006/relationships/hyperlink" Target="mailto:opdsanrafael.pelarco@gmail.com" TargetMode="External"/><Relationship Id="rId35" Type="http://schemas.openxmlformats.org/officeDocument/2006/relationships/hyperlink" Target="mailto:opdcnavia@gmail.com;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38" Type="http://schemas.openxmlformats.org/officeDocument/2006/relationships/hyperlink" Target="mailto:begana@fundacionsanjose.cl" TargetMode="External"/><Relationship Id="rId503" Type="http://schemas.openxmlformats.org/officeDocument/2006/relationships/hyperlink" Target="mailto:opd@munilahiguera.cl" TargetMode="External"/><Relationship Id="rId8" Type="http://schemas.openxmlformats.org/officeDocument/2006/relationships/hyperlink" Target="mailto:cepijrenca@opcion.cl;" TargetMode="External"/><Relationship Id="rId142" Type="http://schemas.openxmlformats.org/officeDocument/2006/relationships/hyperlink" Target="mailto:ppcchicosdebarrio@chasqui.cl;" TargetMode="External"/><Relationship Id="rId184" Type="http://schemas.openxmlformats.org/officeDocument/2006/relationships/hyperlink" Target="mailto:arojasmonje@hotmail.com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47" Type="http://schemas.openxmlformats.org/officeDocument/2006/relationships/hyperlink" Target="mailto:rlau@interior.gov.cl" TargetMode="External"/><Relationship Id="rId251" Type="http://schemas.openxmlformats.org/officeDocument/2006/relationships/hyperlink" Target="mailto:maipu@eltrampolin.cl;" TargetMode="External"/><Relationship Id="rId489" Type="http://schemas.openxmlformats.org/officeDocument/2006/relationships/hyperlink" Target="mailto:oficinaprotecciondederechos@imtocopill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22"/>
  <sheetViews>
    <sheetView tabSelected="1" topLeftCell="A121" zoomScale="82" zoomScaleNormal="82" workbookViewId="0">
      <selection activeCell="G3" sqref="G3"/>
    </sheetView>
  </sheetViews>
  <sheetFormatPr baseColWidth="10" defaultRowHeight="15"/>
  <cols>
    <col min="1" max="1" width="7.28515625" style="177" customWidth="1"/>
    <col min="2" max="2" width="10" style="177" customWidth="1"/>
    <col min="3" max="3" width="19" style="177" hidden="1" customWidth="1"/>
    <col min="4" max="4" width="34" style="248" customWidth="1"/>
    <col min="5" max="5" width="35.5703125" style="177" hidden="1" customWidth="1"/>
    <col min="6" max="6" width="24.140625" style="177" hidden="1" customWidth="1"/>
    <col min="7" max="7" width="45.42578125" style="248" customWidth="1"/>
    <col min="8" max="8" width="57" style="248" customWidth="1"/>
    <col min="9" max="9" width="17" style="177" customWidth="1"/>
    <col min="10" max="10" width="30.140625" style="177" customWidth="1"/>
    <col min="11" max="11" width="22.5703125" style="279" customWidth="1"/>
    <col min="12" max="12" width="41.140625" style="248" customWidth="1"/>
    <col min="13" max="13" width="26.28515625" style="248" customWidth="1"/>
    <col min="14" max="14" width="69" style="248" customWidth="1"/>
    <col min="15" max="15" width="42.7109375" style="177" hidden="1" customWidth="1"/>
    <col min="16" max="16" width="27.7109375" style="177" hidden="1" customWidth="1"/>
    <col min="17" max="17" width="13.42578125" style="177" hidden="1" customWidth="1"/>
    <col min="18" max="18" width="14.5703125" style="177" hidden="1" customWidth="1"/>
    <col min="19" max="19" width="19.85546875" style="177" hidden="1" customWidth="1"/>
    <col min="20" max="20" width="13" style="177" hidden="1" customWidth="1"/>
    <col min="21" max="21" width="5" style="177" hidden="1" customWidth="1"/>
    <col min="22" max="22" width="5.140625" style="177" hidden="1" customWidth="1"/>
    <col min="23" max="23" width="5.85546875" style="177" hidden="1" customWidth="1"/>
    <col min="24" max="24" width="4.7109375" style="177" hidden="1" customWidth="1"/>
    <col min="25" max="25" width="4.42578125" style="177" hidden="1" customWidth="1"/>
    <col min="26" max="26" width="5.28515625" style="177" hidden="1" customWidth="1"/>
    <col min="27" max="27" width="7.28515625" style="177" hidden="1" customWidth="1"/>
    <col min="28" max="28" width="7.85546875" style="177" hidden="1" customWidth="1"/>
    <col min="29" max="29" width="21.5703125" style="177" customWidth="1"/>
    <col min="30" max="16384" width="11.42578125" style="177"/>
  </cols>
  <sheetData>
    <row r="1" spans="1:29" ht="15" customHeight="1">
      <c r="A1" s="194"/>
      <c r="B1" s="194"/>
      <c r="C1" s="194"/>
      <c r="D1" s="245"/>
      <c r="E1" s="195"/>
      <c r="F1" s="195"/>
      <c r="G1" s="245"/>
      <c r="H1" s="245"/>
      <c r="I1" s="195"/>
      <c r="J1" s="195"/>
      <c r="K1" s="249"/>
      <c r="L1" s="245"/>
      <c r="M1" s="245"/>
      <c r="N1" s="24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29" ht="15" customHeight="1">
      <c r="A2" s="195"/>
      <c r="B2" s="195"/>
      <c r="C2" s="195"/>
      <c r="D2" s="245"/>
      <c r="E2" s="195"/>
      <c r="F2" s="195"/>
      <c r="G2" s="245"/>
      <c r="H2" s="245"/>
      <c r="I2" s="195"/>
      <c r="J2" s="195"/>
      <c r="K2" s="249"/>
      <c r="L2" s="245"/>
      <c r="M2" s="245"/>
      <c r="N2" s="24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</row>
    <row r="3" spans="1:29" ht="15" customHeight="1">
      <c r="A3" s="195"/>
      <c r="B3" s="195"/>
      <c r="C3" s="195"/>
      <c r="D3" s="245"/>
      <c r="E3" s="195"/>
      <c r="F3" s="195"/>
      <c r="G3" s="245"/>
      <c r="H3" s="245"/>
      <c r="I3" s="195"/>
      <c r="J3" s="195"/>
      <c r="K3" s="249"/>
      <c r="L3" s="245"/>
      <c r="M3" s="245"/>
      <c r="N3" s="24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</row>
    <row r="4" spans="1:29" ht="33" customHeight="1">
      <c r="A4" s="283" t="s">
        <v>2567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</row>
    <row r="5" spans="1:29" ht="70.150000000000006" customHeight="1">
      <c r="A5" s="307" t="s">
        <v>0</v>
      </c>
      <c r="B5" s="307" t="s">
        <v>1452</v>
      </c>
      <c r="C5" s="307" t="s">
        <v>1453</v>
      </c>
      <c r="D5" s="308" t="s">
        <v>1</v>
      </c>
      <c r="E5" s="307" t="s">
        <v>2156</v>
      </c>
      <c r="F5" s="307" t="s">
        <v>2</v>
      </c>
      <c r="G5" s="308" t="s">
        <v>3</v>
      </c>
      <c r="H5" s="308" t="s">
        <v>4</v>
      </c>
      <c r="I5" s="307" t="s">
        <v>5</v>
      </c>
      <c r="J5" s="307" t="s">
        <v>1454</v>
      </c>
      <c r="K5" s="308" t="s">
        <v>6</v>
      </c>
      <c r="L5" s="308" t="s">
        <v>19</v>
      </c>
      <c r="M5" s="308" t="s">
        <v>1235</v>
      </c>
      <c r="N5" s="308" t="s">
        <v>508</v>
      </c>
      <c r="O5" s="307" t="s">
        <v>7</v>
      </c>
      <c r="P5" s="307" t="s">
        <v>431</v>
      </c>
      <c r="Q5" s="307" t="s">
        <v>432</v>
      </c>
      <c r="R5" s="307" t="s">
        <v>8</v>
      </c>
      <c r="S5" s="307" t="s">
        <v>9</v>
      </c>
      <c r="T5" s="307" t="s">
        <v>10</v>
      </c>
      <c r="U5" s="307" t="s">
        <v>11</v>
      </c>
      <c r="V5" s="307" t="s">
        <v>12</v>
      </c>
      <c r="W5" s="307" t="s">
        <v>13</v>
      </c>
      <c r="X5" s="307" t="s">
        <v>11</v>
      </c>
      <c r="Y5" s="307" t="s">
        <v>12</v>
      </c>
      <c r="Z5" s="307" t="s">
        <v>13</v>
      </c>
      <c r="AA5" s="307" t="s">
        <v>14</v>
      </c>
      <c r="AB5" s="307" t="s">
        <v>15</v>
      </c>
      <c r="AC5" s="307" t="s">
        <v>902</v>
      </c>
    </row>
    <row r="6" spans="1:29" ht="30" customHeight="1">
      <c r="A6" s="47">
        <v>1</v>
      </c>
      <c r="B6" s="309">
        <v>1</v>
      </c>
      <c r="C6" s="309">
        <v>1010159</v>
      </c>
      <c r="D6" s="284" t="s">
        <v>744</v>
      </c>
      <c r="E6" s="105" t="s">
        <v>2155</v>
      </c>
      <c r="F6" s="47" t="s">
        <v>16</v>
      </c>
      <c r="G6" s="20" t="s">
        <v>2539</v>
      </c>
      <c r="H6" s="20" t="s">
        <v>17</v>
      </c>
      <c r="I6" s="47" t="s">
        <v>18</v>
      </c>
      <c r="J6" s="47" t="s">
        <v>18</v>
      </c>
      <c r="K6" s="250" t="s">
        <v>2538</v>
      </c>
      <c r="L6" s="22" t="s">
        <v>2540</v>
      </c>
      <c r="M6" s="20" t="s">
        <v>1237</v>
      </c>
      <c r="N6" s="20" t="str">
        <f>HYPERLINK("https://www.facebook.com/opd.pozoalmonte","https://www.facebook.com/opd.pozoalmonte")</f>
        <v>https://www.facebook.com/opd.pozoalmonte</v>
      </c>
      <c r="O6" s="47" t="s">
        <v>1951</v>
      </c>
      <c r="P6" s="60" t="s">
        <v>1832</v>
      </c>
      <c r="Q6" s="61" t="s">
        <v>457</v>
      </c>
      <c r="R6" s="47" t="s">
        <v>418</v>
      </c>
      <c r="S6" s="47">
        <v>280</v>
      </c>
      <c r="T6" s="198">
        <v>42156</v>
      </c>
      <c r="U6" s="47">
        <v>1</v>
      </c>
      <c r="V6" s="47">
        <v>6</v>
      </c>
      <c r="W6" s="47">
        <v>2015</v>
      </c>
      <c r="X6" s="47">
        <v>1</v>
      </c>
      <c r="Y6" s="47">
        <v>6</v>
      </c>
      <c r="Z6" s="47">
        <v>2018</v>
      </c>
      <c r="AA6" s="199" t="s">
        <v>1805</v>
      </c>
      <c r="AB6" s="31"/>
      <c r="AC6" s="31" t="s">
        <v>509</v>
      </c>
    </row>
    <row r="7" spans="1:29" ht="30" customHeight="1">
      <c r="A7" s="47">
        <v>2</v>
      </c>
      <c r="B7" s="309">
        <v>1</v>
      </c>
      <c r="C7" s="309">
        <v>1010196</v>
      </c>
      <c r="D7" s="284" t="s">
        <v>2154</v>
      </c>
      <c r="E7" s="47" t="s">
        <v>2159</v>
      </c>
      <c r="F7" s="47"/>
      <c r="G7" s="20" t="s">
        <v>2402</v>
      </c>
      <c r="H7" s="20" t="s">
        <v>1130</v>
      </c>
      <c r="I7" s="47" t="s">
        <v>49</v>
      </c>
      <c r="J7" s="47" t="s">
        <v>2153</v>
      </c>
      <c r="K7" s="251" t="s">
        <v>2067</v>
      </c>
      <c r="L7" s="6" t="s">
        <v>65</v>
      </c>
      <c r="M7" s="20"/>
      <c r="N7" s="20"/>
      <c r="O7" s="47"/>
      <c r="P7" s="60"/>
      <c r="Q7" s="61"/>
      <c r="R7" s="5" t="s">
        <v>418</v>
      </c>
      <c r="S7" s="47"/>
      <c r="T7" s="198"/>
      <c r="U7" s="47">
        <v>21</v>
      </c>
      <c r="V7" s="47">
        <v>6</v>
      </c>
      <c r="W7" s="47">
        <v>2017</v>
      </c>
      <c r="X7" s="47">
        <v>21</v>
      </c>
      <c r="Y7" s="47">
        <v>6</v>
      </c>
      <c r="Z7" s="47">
        <v>2020</v>
      </c>
      <c r="AA7" s="199"/>
      <c r="AB7" s="31"/>
      <c r="AC7" s="16" t="s">
        <v>509</v>
      </c>
    </row>
    <row r="8" spans="1:29" ht="30" customHeight="1">
      <c r="A8" s="2">
        <v>3</v>
      </c>
      <c r="B8" s="310">
        <v>1</v>
      </c>
      <c r="C8" s="310">
        <v>1010130</v>
      </c>
      <c r="D8" s="285" t="s">
        <v>20</v>
      </c>
      <c r="E8" s="2" t="s">
        <v>2172</v>
      </c>
      <c r="F8" s="2" t="s">
        <v>21</v>
      </c>
      <c r="G8" s="6" t="s">
        <v>2064</v>
      </c>
      <c r="H8" s="6" t="s">
        <v>1130</v>
      </c>
      <c r="I8" s="2" t="s">
        <v>49</v>
      </c>
      <c r="J8" s="2" t="s">
        <v>49</v>
      </c>
      <c r="K8" s="251" t="s">
        <v>2067</v>
      </c>
      <c r="L8" s="6" t="s">
        <v>65</v>
      </c>
      <c r="M8" s="6" t="s">
        <v>1430</v>
      </c>
      <c r="N8" s="6" t="str">
        <f>HYPERLINK("https://www.facebook.com/opdiqq","https://www.facebook.com/opdiqq")</f>
        <v>https://www.facebook.com/opdiqq</v>
      </c>
      <c r="O8" s="9" t="s">
        <v>1952</v>
      </c>
      <c r="P8" s="62" t="s">
        <v>1833</v>
      </c>
      <c r="Q8" s="63" t="s">
        <v>458</v>
      </c>
      <c r="R8" s="2" t="s">
        <v>484</v>
      </c>
      <c r="S8" s="2">
        <v>112</v>
      </c>
      <c r="T8" s="146">
        <v>42066</v>
      </c>
      <c r="U8" s="2">
        <v>2</v>
      </c>
      <c r="V8" s="2">
        <v>3</v>
      </c>
      <c r="W8" s="2">
        <v>2012</v>
      </c>
      <c r="X8" s="2">
        <v>3</v>
      </c>
      <c r="Y8" s="2">
        <v>3</v>
      </c>
      <c r="Z8" s="2">
        <v>2018</v>
      </c>
      <c r="AA8" s="147">
        <v>7.71</v>
      </c>
      <c r="AB8" s="16">
        <v>7.31</v>
      </c>
      <c r="AC8" s="16" t="s">
        <v>522</v>
      </c>
    </row>
    <row r="9" spans="1:29" ht="30" customHeight="1">
      <c r="A9" s="2">
        <v>4</v>
      </c>
      <c r="B9" s="310">
        <v>1</v>
      </c>
      <c r="C9" s="310">
        <v>1010131</v>
      </c>
      <c r="D9" s="286" t="s">
        <v>22</v>
      </c>
      <c r="E9" s="2" t="s">
        <v>2170</v>
      </c>
      <c r="F9" s="64" t="s">
        <v>31</v>
      </c>
      <c r="G9" s="8" t="s">
        <v>2065</v>
      </c>
      <c r="H9" s="6" t="s">
        <v>2248</v>
      </c>
      <c r="I9" s="2" t="s">
        <v>50</v>
      </c>
      <c r="J9" s="2" t="s">
        <v>50</v>
      </c>
      <c r="K9" s="251" t="s">
        <v>2249</v>
      </c>
      <c r="L9" s="6" t="s">
        <v>66</v>
      </c>
      <c r="M9" s="6" t="s">
        <v>1238</v>
      </c>
      <c r="N9" s="6" t="str">
        <f>HYPERLINK("https://www.facebook.com/opd.altohospicio","https://www.facebook.com/opd.altohospicio")</f>
        <v>https://www.facebook.com/opd.altohospicio</v>
      </c>
      <c r="O9" s="2" t="s">
        <v>2008</v>
      </c>
      <c r="P9" s="62" t="s">
        <v>1834</v>
      </c>
      <c r="Q9" s="63" t="s">
        <v>457</v>
      </c>
      <c r="R9" s="2" t="s">
        <v>484</v>
      </c>
      <c r="S9" s="2">
        <v>113</v>
      </c>
      <c r="T9" s="146">
        <v>42066</v>
      </c>
      <c r="U9" s="2">
        <v>2</v>
      </c>
      <c r="V9" s="2">
        <v>3</v>
      </c>
      <c r="W9" s="2">
        <v>2012</v>
      </c>
      <c r="X9" s="2">
        <v>3</v>
      </c>
      <c r="Y9" s="2">
        <v>3</v>
      </c>
      <c r="Z9" s="2">
        <v>2018</v>
      </c>
      <c r="AA9" s="147">
        <v>7.09</v>
      </c>
      <c r="AB9" s="16">
        <v>6.88</v>
      </c>
      <c r="AC9" s="16" t="s">
        <v>522</v>
      </c>
    </row>
    <row r="10" spans="1:29" ht="30" customHeight="1">
      <c r="A10" s="2">
        <v>5</v>
      </c>
      <c r="B10" s="310">
        <v>1</v>
      </c>
      <c r="C10" s="310">
        <v>1010156</v>
      </c>
      <c r="D10" s="286" t="s">
        <v>644</v>
      </c>
      <c r="E10" s="64" t="s">
        <v>2155</v>
      </c>
      <c r="F10" s="64" t="s">
        <v>646</v>
      </c>
      <c r="G10" s="8" t="s">
        <v>2403</v>
      </c>
      <c r="H10" s="6" t="s">
        <v>808</v>
      </c>
      <c r="I10" s="2" t="s">
        <v>648</v>
      </c>
      <c r="J10" s="2" t="s">
        <v>648</v>
      </c>
      <c r="K10" s="251" t="s">
        <v>2068</v>
      </c>
      <c r="L10" s="7" t="s">
        <v>809</v>
      </c>
      <c r="M10" s="6" t="s">
        <v>1339</v>
      </c>
      <c r="N10" s="7" t="s">
        <v>810</v>
      </c>
      <c r="O10" s="9" t="s">
        <v>1953</v>
      </c>
      <c r="P10" s="62" t="s">
        <v>1835</v>
      </c>
      <c r="Q10" s="63" t="s">
        <v>458</v>
      </c>
      <c r="R10" s="2" t="s">
        <v>418</v>
      </c>
      <c r="S10" s="2">
        <v>279</v>
      </c>
      <c r="T10" s="146">
        <v>42156</v>
      </c>
      <c r="U10" s="2">
        <v>1</v>
      </c>
      <c r="V10" s="2">
        <v>6</v>
      </c>
      <c r="W10" s="2">
        <v>2015</v>
      </c>
      <c r="X10" s="2">
        <v>1</v>
      </c>
      <c r="Y10" s="2">
        <v>6</v>
      </c>
      <c r="Z10" s="2">
        <v>2018</v>
      </c>
      <c r="AA10" s="147" t="s">
        <v>1806</v>
      </c>
      <c r="AB10" s="16"/>
      <c r="AC10" s="16" t="s">
        <v>509</v>
      </c>
    </row>
    <row r="11" spans="1:29" ht="46.5" customHeight="1">
      <c r="A11" s="47">
        <v>6</v>
      </c>
      <c r="B11" s="311">
        <v>1</v>
      </c>
      <c r="C11" s="311">
        <v>1010153</v>
      </c>
      <c r="D11" s="287" t="s">
        <v>645</v>
      </c>
      <c r="E11" s="64" t="s">
        <v>2155</v>
      </c>
      <c r="F11" s="65" t="s">
        <v>647</v>
      </c>
      <c r="G11" s="10" t="s">
        <v>2216</v>
      </c>
      <c r="H11" s="11" t="s">
        <v>1127</v>
      </c>
      <c r="I11" s="1" t="s">
        <v>649</v>
      </c>
      <c r="J11" s="1" t="s">
        <v>649</v>
      </c>
      <c r="K11" s="252">
        <v>56944693336</v>
      </c>
      <c r="L11" s="55" t="s">
        <v>2217</v>
      </c>
      <c r="M11" s="12" t="s">
        <v>1239</v>
      </c>
      <c r="N11" s="12" t="s">
        <v>811</v>
      </c>
      <c r="O11" s="13" t="s">
        <v>1954</v>
      </c>
      <c r="P11" s="66" t="s">
        <v>1836</v>
      </c>
      <c r="Q11" s="67" t="s">
        <v>458</v>
      </c>
      <c r="R11" s="1" t="s">
        <v>418</v>
      </c>
      <c r="S11" s="1">
        <v>278</v>
      </c>
      <c r="T11" s="200">
        <v>42156</v>
      </c>
      <c r="U11" s="1">
        <v>1</v>
      </c>
      <c r="V11" s="1">
        <v>6</v>
      </c>
      <c r="W11" s="1">
        <v>2015</v>
      </c>
      <c r="X11" s="1">
        <v>1</v>
      </c>
      <c r="Y11" s="1">
        <v>6</v>
      </c>
      <c r="Z11" s="1">
        <v>2018</v>
      </c>
      <c r="AA11" s="186" t="s">
        <v>1807</v>
      </c>
      <c r="AB11" s="38"/>
      <c r="AC11" s="16" t="s">
        <v>509</v>
      </c>
    </row>
    <row r="12" spans="1:29" ht="74.25" customHeight="1">
      <c r="A12" s="47">
        <v>7</v>
      </c>
      <c r="B12" s="312">
        <v>2</v>
      </c>
      <c r="C12" s="312">
        <v>1020240</v>
      </c>
      <c r="D12" s="288" t="s">
        <v>894</v>
      </c>
      <c r="E12" s="64" t="s">
        <v>2155</v>
      </c>
      <c r="F12" s="68" t="s">
        <v>904</v>
      </c>
      <c r="G12" s="14" t="s">
        <v>2070</v>
      </c>
      <c r="H12" s="3" t="s">
        <v>2373</v>
      </c>
      <c r="I12" s="5" t="s">
        <v>903</v>
      </c>
      <c r="J12" s="5" t="s">
        <v>903</v>
      </c>
      <c r="K12" s="253" t="s">
        <v>2374</v>
      </c>
      <c r="L12" s="15" t="s">
        <v>2112</v>
      </c>
      <c r="M12" s="15" t="s">
        <v>1240</v>
      </c>
      <c r="N12" s="15" t="s">
        <v>1348</v>
      </c>
      <c r="O12" s="4" t="s">
        <v>1955</v>
      </c>
      <c r="P12" s="58" t="s">
        <v>1837</v>
      </c>
      <c r="Q12" s="59" t="s">
        <v>458</v>
      </c>
      <c r="R12" s="5" t="s">
        <v>418</v>
      </c>
      <c r="S12" s="5">
        <v>672</v>
      </c>
      <c r="T12" s="196">
        <v>42234</v>
      </c>
      <c r="U12" s="5">
        <v>24</v>
      </c>
      <c r="V12" s="5">
        <v>7</v>
      </c>
      <c r="W12" s="5">
        <v>2015</v>
      </c>
      <c r="X12" s="5">
        <v>24</v>
      </c>
      <c r="Y12" s="5">
        <v>7</v>
      </c>
      <c r="Z12" s="5">
        <v>2018</v>
      </c>
      <c r="AA12" s="197">
        <v>6.98</v>
      </c>
      <c r="AB12" s="36"/>
      <c r="AC12" s="16" t="s">
        <v>509</v>
      </c>
    </row>
    <row r="13" spans="1:29" ht="30" customHeight="1">
      <c r="A13" s="2">
        <v>8</v>
      </c>
      <c r="B13" s="310">
        <v>2</v>
      </c>
      <c r="C13" s="310">
        <v>1020239</v>
      </c>
      <c r="D13" s="286" t="s">
        <v>23</v>
      </c>
      <c r="E13" s="64" t="s">
        <v>2155</v>
      </c>
      <c r="F13" s="64" t="s">
        <v>32</v>
      </c>
      <c r="G13" s="8" t="s">
        <v>2069</v>
      </c>
      <c r="H13" s="6" t="s">
        <v>44</v>
      </c>
      <c r="I13" s="2" t="s">
        <v>51</v>
      </c>
      <c r="J13" s="2" t="s">
        <v>51</v>
      </c>
      <c r="K13" s="251" t="s">
        <v>62</v>
      </c>
      <c r="L13" s="6" t="s">
        <v>67</v>
      </c>
      <c r="M13" s="6" t="s">
        <v>1241</v>
      </c>
      <c r="N13" s="6" t="str">
        <f>HYPERLINK("https://www.facebook.com/opd.calama","https://www.facebook.com/opd.calama")</f>
        <v>https://www.facebook.com/opd.calama</v>
      </c>
      <c r="O13" s="2" t="s">
        <v>2008</v>
      </c>
      <c r="P13" s="69" t="s">
        <v>1838</v>
      </c>
      <c r="Q13" s="70" t="s">
        <v>461</v>
      </c>
      <c r="R13" s="2" t="s">
        <v>418</v>
      </c>
      <c r="S13" s="2">
        <v>611</v>
      </c>
      <c r="T13" s="146">
        <v>42209</v>
      </c>
      <c r="U13" s="2">
        <v>24</v>
      </c>
      <c r="V13" s="2">
        <v>7</v>
      </c>
      <c r="W13" s="2">
        <v>2015</v>
      </c>
      <c r="X13" s="2">
        <v>24</v>
      </c>
      <c r="Y13" s="2">
        <v>7</v>
      </c>
      <c r="Z13" s="2">
        <v>2018</v>
      </c>
      <c r="AA13" s="147">
        <v>9.32</v>
      </c>
      <c r="AB13" s="16"/>
      <c r="AC13" s="16" t="s">
        <v>522</v>
      </c>
    </row>
    <row r="14" spans="1:29" ht="30" customHeight="1">
      <c r="A14" s="2">
        <v>9</v>
      </c>
      <c r="B14" s="310">
        <v>2</v>
      </c>
      <c r="C14" s="310">
        <v>1020263</v>
      </c>
      <c r="D14" s="286" t="s">
        <v>1212</v>
      </c>
      <c r="E14" s="64" t="s">
        <v>2155</v>
      </c>
      <c r="F14" s="64" t="s">
        <v>1218</v>
      </c>
      <c r="G14" s="8" t="s">
        <v>2113</v>
      </c>
      <c r="H14" s="6" t="s">
        <v>1380</v>
      </c>
      <c r="I14" s="2" t="s">
        <v>1114</v>
      </c>
      <c r="J14" s="2" t="s">
        <v>1114</v>
      </c>
      <c r="K14" s="251" t="s">
        <v>2114</v>
      </c>
      <c r="L14" s="7" t="s">
        <v>2115</v>
      </c>
      <c r="M14" s="6" t="s">
        <v>1761</v>
      </c>
      <c r="N14" s="6" t="s">
        <v>1798</v>
      </c>
      <c r="O14" s="16" t="s">
        <v>1508</v>
      </c>
      <c r="P14" s="69" t="s">
        <v>1219</v>
      </c>
      <c r="Q14" s="70" t="s">
        <v>458</v>
      </c>
      <c r="R14" s="2" t="s">
        <v>418</v>
      </c>
      <c r="S14" s="2">
        <v>34</v>
      </c>
      <c r="T14" s="146">
        <v>42384</v>
      </c>
      <c r="U14" s="2">
        <v>15</v>
      </c>
      <c r="V14" s="2">
        <v>1</v>
      </c>
      <c r="W14" s="2">
        <v>2016</v>
      </c>
      <c r="X14" s="2">
        <v>15</v>
      </c>
      <c r="Y14" s="2">
        <v>1</v>
      </c>
      <c r="Z14" s="2">
        <v>2018</v>
      </c>
      <c r="AA14" s="147"/>
      <c r="AB14" s="16"/>
      <c r="AC14" s="16" t="s">
        <v>522</v>
      </c>
    </row>
    <row r="15" spans="1:29" ht="30" customHeight="1">
      <c r="A15" s="2">
        <v>10</v>
      </c>
      <c r="B15" s="313">
        <v>2</v>
      </c>
      <c r="C15" s="313">
        <v>1020283</v>
      </c>
      <c r="D15" s="289" t="s">
        <v>1706</v>
      </c>
      <c r="E15" s="98" t="s">
        <v>2158</v>
      </c>
      <c r="F15" s="98" t="s">
        <v>1707</v>
      </c>
      <c r="G15" s="18" t="s">
        <v>2404</v>
      </c>
      <c r="H15" s="17" t="s">
        <v>2116</v>
      </c>
      <c r="I15" s="30" t="s">
        <v>1708</v>
      </c>
      <c r="J15" s="30" t="s">
        <v>1708</v>
      </c>
      <c r="K15" s="254" t="s">
        <v>2405</v>
      </c>
      <c r="L15" s="19" t="s">
        <v>2117</v>
      </c>
      <c r="M15" s="17" t="s">
        <v>2152</v>
      </c>
      <c r="N15" s="17" t="s">
        <v>2151</v>
      </c>
      <c r="O15" s="33" t="s">
        <v>1743</v>
      </c>
      <c r="P15" s="71" t="s">
        <v>1738</v>
      </c>
      <c r="Q15" s="72" t="s">
        <v>456</v>
      </c>
      <c r="R15" s="30" t="s">
        <v>418</v>
      </c>
      <c r="S15" s="30">
        <v>801</v>
      </c>
      <c r="T15" s="201">
        <v>42590</v>
      </c>
      <c r="U15" s="30">
        <v>11</v>
      </c>
      <c r="V15" s="30">
        <v>7</v>
      </c>
      <c r="W15" s="30">
        <v>2016</v>
      </c>
      <c r="X15" s="30">
        <v>11</v>
      </c>
      <c r="Y15" s="30">
        <v>7</v>
      </c>
      <c r="Z15" s="30">
        <v>2019</v>
      </c>
      <c r="AA15" s="202"/>
      <c r="AB15" s="32"/>
      <c r="AC15" s="16" t="s">
        <v>509</v>
      </c>
    </row>
    <row r="16" spans="1:29" ht="30" customHeight="1">
      <c r="A16" s="47">
        <v>11</v>
      </c>
      <c r="B16" s="313">
        <v>2</v>
      </c>
      <c r="C16" s="311">
        <v>1020252</v>
      </c>
      <c r="D16" s="287" t="s">
        <v>1088</v>
      </c>
      <c r="E16" s="64" t="s">
        <v>2155</v>
      </c>
      <c r="F16" s="65" t="s">
        <v>1089</v>
      </c>
      <c r="G16" s="10" t="s">
        <v>2285</v>
      </c>
      <c r="H16" s="11" t="s">
        <v>1210</v>
      </c>
      <c r="I16" s="1" t="s">
        <v>1113</v>
      </c>
      <c r="J16" s="1" t="s">
        <v>1113</v>
      </c>
      <c r="K16" s="252" t="s">
        <v>2286</v>
      </c>
      <c r="L16" s="12" t="s">
        <v>1211</v>
      </c>
      <c r="M16" s="11" t="s">
        <v>1684</v>
      </c>
      <c r="N16" s="11" t="s">
        <v>2141</v>
      </c>
      <c r="O16" s="2" t="s">
        <v>2008</v>
      </c>
      <c r="P16" s="73" t="s">
        <v>1839</v>
      </c>
      <c r="Q16" s="74" t="s">
        <v>1840</v>
      </c>
      <c r="R16" s="1" t="s">
        <v>418</v>
      </c>
      <c r="S16" s="1">
        <v>880</v>
      </c>
      <c r="T16" s="200">
        <v>42299</v>
      </c>
      <c r="U16" s="1">
        <v>24</v>
      </c>
      <c r="V16" s="1">
        <v>9</v>
      </c>
      <c r="W16" s="1">
        <v>2015</v>
      </c>
      <c r="X16" s="1">
        <v>24</v>
      </c>
      <c r="Y16" s="1">
        <v>9</v>
      </c>
      <c r="Z16" s="1">
        <v>2018</v>
      </c>
      <c r="AA16" s="186">
        <v>5.73</v>
      </c>
      <c r="AB16" s="38"/>
      <c r="AC16" s="16" t="s">
        <v>509</v>
      </c>
    </row>
    <row r="17" spans="1:29" ht="30" customHeight="1">
      <c r="A17" s="47">
        <v>12</v>
      </c>
      <c r="B17" s="312">
        <v>3</v>
      </c>
      <c r="C17" s="312">
        <v>1030270</v>
      </c>
      <c r="D17" s="288" t="s">
        <v>24</v>
      </c>
      <c r="E17" s="2" t="s">
        <v>2172</v>
      </c>
      <c r="F17" s="68" t="s">
        <v>33</v>
      </c>
      <c r="G17" s="3" t="s">
        <v>43</v>
      </c>
      <c r="H17" s="3" t="s">
        <v>2178</v>
      </c>
      <c r="I17" s="5" t="s">
        <v>52</v>
      </c>
      <c r="J17" s="5" t="s">
        <v>1455</v>
      </c>
      <c r="K17" s="255" t="s">
        <v>2179</v>
      </c>
      <c r="L17" s="3" t="s">
        <v>68</v>
      </c>
      <c r="M17" s="3" t="s">
        <v>1242</v>
      </c>
      <c r="N17" s="3" t="str">
        <f>HYPERLINK("https://www.facebook.com/opd.copiapo","https://www.facebook.com/opd.copiapo")</f>
        <v>https://www.facebook.com/opd.copiapo</v>
      </c>
      <c r="O17" s="52" t="s">
        <v>2180</v>
      </c>
      <c r="P17" s="75" t="s">
        <v>1841</v>
      </c>
      <c r="Q17" s="76" t="s">
        <v>458</v>
      </c>
      <c r="R17" s="5" t="s">
        <v>484</v>
      </c>
      <c r="S17" s="5">
        <v>86</v>
      </c>
      <c r="T17" s="196">
        <v>42143</v>
      </c>
      <c r="U17" s="5">
        <v>2</v>
      </c>
      <c r="V17" s="5">
        <v>3</v>
      </c>
      <c r="W17" s="5">
        <v>2012</v>
      </c>
      <c r="X17" s="5">
        <v>1</v>
      </c>
      <c r="Y17" s="5">
        <v>3</v>
      </c>
      <c r="Z17" s="5">
        <v>2018</v>
      </c>
      <c r="AA17" s="197">
        <v>7</v>
      </c>
      <c r="AB17" s="36">
        <v>8</v>
      </c>
      <c r="AC17" s="16" t="s">
        <v>522</v>
      </c>
    </row>
    <row r="18" spans="1:29" ht="45" customHeight="1">
      <c r="A18" s="2">
        <v>13</v>
      </c>
      <c r="B18" s="310">
        <v>3</v>
      </c>
      <c r="C18" s="309">
        <v>1030214</v>
      </c>
      <c r="D18" s="290" t="s">
        <v>953</v>
      </c>
      <c r="E18" s="64" t="s">
        <v>2155</v>
      </c>
      <c r="F18" s="47" t="s">
        <v>34</v>
      </c>
      <c r="G18" s="20" t="s">
        <v>2182</v>
      </c>
      <c r="H18" s="20" t="s">
        <v>45</v>
      </c>
      <c r="I18" s="47" t="s">
        <v>53</v>
      </c>
      <c r="J18" s="47" t="s">
        <v>53</v>
      </c>
      <c r="K18" s="256" t="s">
        <v>1509</v>
      </c>
      <c r="L18" s="22" t="s">
        <v>1042</v>
      </c>
      <c r="M18" s="20" t="s">
        <v>1511</v>
      </c>
      <c r="N18" s="22" t="s">
        <v>1349</v>
      </c>
      <c r="O18" s="77" t="s">
        <v>547</v>
      </c>
      <c r="P18" s="78" t="s">
        <v>433</v>
      </c>
      <c r="Q18" s="79" t="s">
        <v>454</v>
      </c>
      <c r="R18" s="47" t="s">
        <v>418</v>
      </c>
      <c r="S18" s="47">
        <v>152</v>
      </c>
      <c r="T18" s="198">
        <v>42209</v>
      </c>
      <c r="U18" s="47">
        <v>24</v>
      </c>
      <c r="V18" s="47">
        <v>7</v>
      </c>
      <c r="W18" s="47">
        <v>2015</v>
      </c>
      <c r="X18" s="47">
        <v>24</v>
      </c>
      <c r="Y18" s="47">
        <v>7</v>
      </c>
      <c r="Z18" s="47">
        <v>2018</v>
      </c>
      <c r="AA18" s="199">
        <v>8.1999999999999993</v>
      </c>
      <c r="AB18" s="31"/>
      <c r="AC18" s="80" t="s">
        <v>509</v>
      </c>
    </row>
    <row r="19" spans="1:29" ht="30" customHeight="1">
      <c r="A19" s="2">
        <v>14</v>
      </c>
      <c r="B19" s="314">
        <v>3</v>
      </c>
      <c r="C19" s="314">
        <v>1030155</v>
      </c>
      <c r="D19" s="291" t="s">
        <v>25</v>
      </c>
      <c r="E19" s="2" t="s">
        <v>2170</v>
      </c>
      <c r="F19" s="81" t="s">
        <v>35</v>
      </c>
      <c r="G19" s="23" t="s">
        <v>2202</v>
      </c>
      <c r="H19" s="23" t="s">
        <v>46</v>
      </c>
      <c r="I19" s="81" t="s">
        <v>54</v>
      </c>
      <c r="J19" s="81" t="s">
        <v>54</v>
      </c>
      <c r="K19" s="257" t="s">
        <v>2183</v>
      </c>
      <c r="L19" s="24" t="s">
        <v>1131</v>
      </c>
      <c r="M19" s="23" t="s">
        <v>1243</v>
      </c>
      <c r="N19" s="23" t="str">
        <f>HYPERLINK("https://www.facebook.com/Opdcaldera","https://www.facebook.com/Opdcaldera")</f>
        <v>https://www.facebook.com/Opdcaldera</v>
      </c>
      <c r="O19" s="82" t="s">
        <v>548</v>
      </c>
      <c r="P19" s="83" t="s">
        <v>1842</v>
      </c>
      <c r="Q19" s="84" t="s">
        <v>462</v>
      </c>
      <c r="R19" s="81" t="s">
        <v>484</v>
      </c>
      <c r="S19" s="81">
        <v>87</v>
      </c>
      <c r="T19" s="203">
        <v>42137</v>
      </c>
      <c r="U19" s="81">
        <v>27</v>
      </c>
      <c r="V19" s="81">
        <v>2</v>
      </c>
      <c r="W19" s="81">
        <v>2012</v>
      </c>
      <c r="X19" s="81">
        <v>26</v>
      </c>
      <c r="Y19" s="81">
        <v>2</v>
      </c>
      <c r="Z19" s="81">
        <v>2018</v>
      </c>
      <c r="AA19" s="204">
        <v>7</v>
      </c>
      <c r="AB19" s="205">
        <v>7.55</v>
      </c>
      <c r="AC19" s="85" t="s">
        <v>509</v>
      </c>
    </row>
    <row r="20" spans="1:29" ht="48.75" customHeight="1">
      <c r="A20" s="2">
        <v>15</v>
      </c>
      <c r="B20" s="310">
        <v>3</v>
      </c>
      <c r="C20" s="310">
        <v>1030252</v>
      </c>
      <c r="D20" s="286" t="s">
        <v>1342</v>
      </c>
      <c r="E20" s="64" t="s">
        <v>2155</v>
      </c>
      <c r="F20" s="2" t="s">
        <v>36</v>
      </c>
      <c r="G20" s="6" t="s">
        <v>2547</v>
      </c>
      <c r="H20" s="6" t="s">
        <v>2184</v>
      </c>
      <c r="I20" s="206" t="s">
        <v>55</v>
      </c>
      <c r="J20" s="206" t="s">
        <v>1456</v>
      </c>
      <c r="K20" s="258" t="s">
        <v>1343</v>
      </c>
      <c r="L20" s="7" t="s">
        <v>1344</v>
      </c>
      <c r="M20" s="6" t="s">
        <v>1512</v>
      </c>
      <c r="N20" s="6" t="s">
        <v>1350</v>
      </c>
      <c r="O20" s="9" t="s">
        <v>1553</v>
      </c>
      <c r="P20" s="86" t="s">
        <v>1345</v>
      </c>
      <c r="Q20" s="87" t="s">
        <v>455</v>
      </c>
      <c r="R20" s="2" t="s">
        <v>418</v>
      </c>
      <c r="S20" s="2">
        <v>36</v>
      </c>
      <c r="T20" s="146">
        <v>42408</v>
      </c>
      <c r="U20" s="2">
        <v>28</v>
      </c>
      <c r="V20" s="2">
        <v>12</v>
      </c>
      <c r="W20" s="2">
        <v>2015</v>
      </c>
      <c r="X20" s="2">
        <v>28</v>
      </c>
      <c r="Y20" s="2">
        <v>12</v>
      </c>
      <c r="Z20" s="2">
        <v>2018</v>
      </c>
      <c r="AA20" s="147"/>
      <c r="AB20" s="16"/>
      <c r="AC20" s="16" t="s">
        <v>509</v>
      </c>
    </row>
    <row r="21" spans="1:29" ht="48" customHeight="1">
      <c r="A21" s="47">
        <v>16</v>
      </c>
      <c r="B21" s="310">
        <v>3</v>
      </c>
      <c r="C21" s="310">
        <v>1030216</v>
      </c>
      <c r="D21" s="286" t="s">
        <v>952</v>
      </c>
      <c r="E21" s="64" t="s">
        <v>2155</v>
      </c>
      <c r="F21" s="2" t="s">
        <v>905</v>
      </c>
      <c r="G21" s="6" t="s">
        <v>2063</v>
      </c>
      <c r="H21" s="6" t="s">
        <v>2406</v>
      </c>
      <c r="I21" s="206" t="s">
        <v>906</v>
      </c>
      <c r="J21" s="206" t="s">
        <v>906</v>
      </c>
      <c r="K21" s="259" t="s">
        <v>1825</v>
      </c>
      <c r="L21" s="54" t="s">
        <v>2407</v>
      </c>
      <c r="M21" s="6" t="s">
        <v>1440</v>
      </c>
      <c r="N21" s="6" t="s">
        <v>1351</v>
      </c>
      <c r="O21" s="9" t="s">
        <v>990</v>
      </c>
      <c r="P21" s="86" t="s">
        <v>969</v>
      </c>
      <c r="Q21" s="87" t="s">
        <v>1843</v>
      </c>
      <c r="R21" s="2" t="s">
        <v>418</v>
      </c>
      <c r="S21" s="2">
        <v>174</v>
      </c>
      <c r="T21" s="146">
        <v>42230</v>
      </c>
      <c r="U21" s="2">
        <v>24</v>
      </c>
      <c r="V21" s="2">
        <v>7</v>
      </c>
      <c r="W21" s="2">
        <v>2015</v>
      </c>
      <c r="X21" s="2">
        <v>24</v>
      </c>
      <c r="Y21" s="2">
        <v>7</v>
      </c>
      <c r="Z21" s="2">
        <v>2018</v>
      </c>
      <c r="AA21" s="147">
        <v>6.52</v>
      </c>
      <c r="AB21" s="16"/>
      <c r="AC21" s="16" t="s">
        <v>509</v>
      </c>
    </row>
    <row r="22" spans="1:29" ht="48" customHeight="1">
      <c r="A22" s="47">
        <v>17</v>
      </c>
      <c r="B22" s="310">
        <v>3</v>
      </c>
      <c r="C22" s="310">
        <v>1030240</v>
      </c>
      <c r="D22" s="286" t="s">
        <v>1226</v>
      </c>
      <c r="E22" s="64" t="s">
        <v>2175</v>
      </c>
      <c r="F22" s="2" t="s">
        <v>1220</v>
      </c>
      <c r="G22" s="6" t="s">
        <v>2408</v>
      </c>
      <c r="H22" s="6" t="s">
        <v>2185</v>
      </c>
      <c r="I22" s="206" t="s">
        <v>428</v>
      </c>
      <c r="J22" s="206" t="s">
        <v>428</v>
      </c>
      <c r="K22" s="259">
        <v>972125509</v>
      </c>
      <c r="L22" s="7" t="s">
        <v>2409</v>
      </c>
      <c r="M22" s="6" t="s">
        <v>1513</v>
      </c>
      <c r="N22" s="6" t="s">
        <v>1352</v>
      </c>
      <c r="O22" s="9" t="s">
        <v>1230</v>
      </c>
      <c r="P22" s="86" t="s">
        <v>1223</v>
      </c>
      <c r="Q22" s="87" t="s">
        <v>462</v>
      </c>
      <c r="R22" s="2" t="s">
        <v>418</v>
      </c>
      <c r="S22" s="2">
        <v>322</v>
      </c>
      <c r="T22" s="146">
        <v>42352</v>
      </c>
      <c r="U22" s="2">
        <v>9</v>
      </c>
      <c r="V22" s="2">
        <v>12</v>
      </c>
      <c r="W22" s="2">
        <v>2015</v>
      </c>
      <c r="X22" s="2">
        <v>9</v>
      </c>
      <c r="Y22" s="2">
        <v>12</v>
      </c>
      <c r="Z22" s="2">
        <v>2018</v>
      </c>
      <c r="AA22" s="147"/>
      <c r="AB22" s="16"/>
      <c r="AC22" s="16" t="s">
        <v>509</v>
      </c>
    </row>
    <row r="23" spans="1:29" ht="48" customHeight="1">
      <c r="A23" s="2">
        <v>18</v>
      </c>
      <c r="B23" s="310">
        <v>3</v>
      </c>
      <c r="C23" s="310">
        <v>1030239</v>
      </c>
      <c r="D23" s="286" t="s">
        <v>1213</v>
      </c>
      <c r="E23" s="64" t="s">
        <v>2175</v>
      </c>
      <c r="F23" s="2" t="s">
        <v>1221</v>
      </c>
      <c r="G23" s="6" t="s">
        <v>2354</v>
      </c>
      <c r="H23" s="6" t="s">
        <v>2355</v>
      </c>
      <c r="I23" s="206" t="s">
        <v>1227</v>
      </c>
      <c r="J23" s="206" t="s">
        <v>1227</v>
      </c>
      <c r="K23" s="251">
        <f>5699538113/ 56993401014</f>
        <v>0.1000034742899437</v>
      </c>
      <c r="L23" s="7" t="s">
        <v>1231</v>
      </c>
      <c r="M23" s="6" t="s">
        <v>1441</v>
      </c>
      <c r="N23" s="6" t="s">
        <v>1353</v>
      </c>
      <c r="O23" s="9" t="s">
        <v>1433</v>
      </c>
      <c r="P23" s="86" t="s">
        <v>1224</v>
      </c>
      <c r="Q23" s="87" t="s">
        <v>459</v>
      </c>
      <c r="R23" s="2" t="s">
        <v>418</v>
      </c>
      <c r="S23" s="2">
        <v>317</v>
      </c>
      <c r="T23" s="146">
        <v>42347</v>
      </c>
      <c r="U23" s="2">
        <v>9</v>
      </c>
      <c r="V23" s="2">
        <v>12</v>
      </c>
      <c r="W23" s="2">
        <v>2015</v>
      </c>
      <c r="X23" s="2">
        <v>9</v>
      </c>
      <c r="Y23" s="2">
        <v>12</v>
      </c>
      <c r="Z23" s="2">
        <v>2018</v>
      </c>
      <c r="AA23" s="147"/>
      <c r="AB23" s="16"/>
      <c r="AC23" s="16" t="s">
        <v>509</v>
      </c>
    </row>
    <row r="24" spans="1:29" ht="34.5" customHeight="1">
      <c r="A24" s="2">
        <v>19</v>
      </c>
      <c r="B24" s="313">
        <v>3</v>
      </c>
      <c r="C24" s="310">
        <v>1030215</v>
      </c>
      <c r="D24" s="286" t="s">
        <v>1075</v>
      </c>
      <c r="E24" s="64" t="s">
        <v>2155</v>
      </c>
      <c r="F24" s="2" t="s">
        <v>907</v>
      </c>
      <c r="G24" s="6" t="s">
        <v>2368</v>
      </c>
      <c r="H24" s="6" t="s">
        <v>2181</v>
      </c>
      <c r="I24" s="206" t="s">
        <v>908</v>
      </c>
      <c r="J24" s="206" t="s">
        <v>908</v>
      </c>
      <c r="K24" s="258" t="s">
        <v>2369</v>
      </c>
      <c r="L24" s="7" t="s">
        <v>1132</v>
      </c>
      <c r="M24" s="6" t="s">
        <v>1514</v>
      </c>
      <c r="N24" s="7" t="s">
        <v>1354</v>
      </c>
      <c r="O24" s="9" t="s">
        <v>1554</v>
      </c>
      <c r="P24" s="86" t="s">
        <v>970</v>
      </c>
      <c r="Q24" s="87" t="s">
        <v>458</v>
      </c>
      <c r="R24" s="2" t="s">
        <v>418</v>
      </c>
      <c r="S24" s="2">
        <v>162</v>
      </c>
      <c r="T24" s="146">
        <v>42223</v>
      </c>
      <c r="U24" s="2">
        <v>24</v>
      </c>
      <c r="V24" s="2">
        <v>7</v>
      </c>
      <c r="W24" s="2">
        <v>2015</v>
      </c>
      <c r="X24" s="2">
        <v>24</v>
      </c>
      <c r="Y24" s="2">
        <v>7</v>
      </c>
      <c r="Z24" s="2">
        <v>2018</v>
      </c>
      <c r="AA24" s="147">
        <v>7.06</v>
      </c>
      <c r="AB24" s="16"/>
      <c r="AC24" s="16" t="s">
        <v>509</v>
      </c>
    </row>
    <row r="25" spans="1:29" ht="34.5" customHeight="1">
      <c r="A25" s="2">
        <v>20</v>
      </c>
      <c r="B25" s="311">
        <v>3</v>
      </c>
      <c r="C25" s="315">
        <v>1030226</v>
      </c>
      <c r="D25" s="292" t="s">
        <v>1050</v>
      </c>
      <c r="E25" s="64" t="s">
        <v>2175</v>
      </c>
      <c r="F25" s="88" t="s">
        <v>1051</v>
      </c>
      <c r="G25" s="26" t="s">
        <v>2188</v>
      </c>
      <c r="H25" s="26" t="s">
        <v>2187</v>
      </c>
      <c r="I25" s="207" t="s">
        <v>429</v>
      </c>
      <c r="J25" s="207" t="s">
        <v>429</v>
      </c>
      <c r="K25" s="260">
        <v>569973040713</v>
      </c>
      <c r="L25" s="27" t="s">
        <v>1510</v>
      </c>
      <c r="M25" s="20" t="s">
        <v>1515</v>
      </c>
      <c r="N25" s="26" t="s">
        <v>1445</v>
      </c>
      <c r="O25" s="53" t="s">
        <v>2186</v>
      </c>
      <c r="P25" s="89" t="s">
        <v>1844</v>
      </c>
      <c r="Q25" s="90" t="s">
        <v>458</v>
      </c>
      <c r="R25" s="88" t="s">
        <v>805</v>
      </c>
      <c r="S25" s="88">
        <v>3775</v>
      </c>
      <c r="T25" s="208">
        <v>42312</v>
      </c>
      <c r="U25" s="88">
        <v>15</v>
      </c>
      <c r="V25" s="88">
        <v>9</v>
      </c>
      <c r="W25" s="88">
        <v>2015</v>
      </c>
      <c r="X25" s="88">
        <v>15</v>
      </c>
      <c r="Y25" s="88">
        <v>9</v>
      </c>
      <c r="Z25" s="88">
        <v>2018</v>
      </c>
      <c r="AA25" s="209">
        <v>6.01</v>
      </c>
      <c r="AB25" s="210"/>
      <c r="AC25" s="91" t="s">
        <v>509</v>
      </c>
    </row>
    <row r="26" spans="1:29" ht="30" customHeight="1">
      <c r="A26" s="47">
        <v>21</v>
      </c>
      <c r="B26" s="312">
        <v>4</v>
      </c>
      <c r="C26" s="312">
        <v>1040177</v>
      </c>
      <c r="D26" s="288" t="s">
        <v>2189</v>
      </c>
      <c r="E26" s="2" t="s">
        <v>2170</v>
      </c>
      <c r="F26" s="68" t="s">
        <v>37</v>
      </c>
      <c r="G26" s="14" t="s">
        <v>2190</v>
      </c>
      <c r="H26" s="3" t="s">
        <v>47</v>
      </c>
      <c r="I26" s="5" t="s">
        <v>56</v>
      </c>
      <c r="J26" s="5" t="s">
        <v>56</v>
      </c>
      <c r="K26" s="253" t="s">
        <v>63</v>
      </c>
      <c r="L26" s="3" t="s">
        <v>69</v>
      </c>
      <c r="M26" s="3" t="s">
        <v>69</v>
      </c>
      <c r="N26" s="3" t="str">
        <f>HYPERLINK("https://www.facebook.com/opdlaserena","https://www.facebook.com/opdlaserena")</f>
        <v>https://www.facebook.com/opdlaserena</v>
      </c>
      <c r="O26" s="4" t="s">
        <v>543</v>
      </c>
      <c r="P26" s="92" t="s">
        <v>434</v>
      </c>
      <c r="Q26" s="93" t="s">
        <v>456</v>
      </c>
      <c r="R26" s="5" t="s">
        <v>484</v>
      </c>
      <c r="S26" s="211" t="s">
        <v>611</v>
      </c>
      <c r="T26" s="196">
        <v>42102</v>
      </c>
      <c r="U26" s="5">
        <v>3</v>
      </c>
      <c r="V26" s="5">
        <v>3</v>
      </c>
      <c r="W26" s="5">
        <v>2012</v>
      </c>
      <c r="X26" s="5">
        <v>4</v>
      </c>
      <c r="Y26" s="5">
        <v>3</v>
      </c>
      <c r="Z26" s="5">
        <v>2018</v>
      </c>
      <c r="AA26" s="197">
        <v>7.44</v>
      </c>
      <c r="AB26" s="36">
        <v>7</v>
      </c>
      <c r="AC26" s="94" t="s">
        <v>509</v>
      </c>
    </row>
    <row r="27" spans="1:29" ht="30" customHeight="1">
      <c r="A27" s="47">
        <v>22</v>
      </c>
      <c r="B27" s="310">
        <v>4</v>
      </c>
      <c r="C27" s="310">
        <v>1040176</v>
      </c>
      <c r="D27" s="286" t="s">
        <v>26</v>
      </c>
      <c r="E27" s="2" t="s">
        <v>2170</v>
      </c>
      <c r="F27" s="64" t="s">
        <v>38</v>
      </c>
      <c r="G27" s="8" t="s">
        <v>2056</v>
      </c>
      <c r="H27" s="6" t="s">
        <v>1137</v>
      </c>
      <c r="I27" s="2" t="s">
        <v>57</v>
      </c>
      <c r="J27" s="2" t="s">
        <v>57</v>
      </c>
      <c r="K27" s="251" t="s">
        <v>64</v>
      </c>
      <c r="L27" s="6" t="s">
        <v>70</v>
      </c>
      <c r="M27" s="6" t="s">
        <v>70</v>
      </c>
      <c r="N27" s="6" t="str">
        <f>HYPERLINK("https://www.facebook.com/opd.coquimbo","https://www.facebook.com/opd.coquimbo")</f>
        <v>https://www.facebook.com/opd.coquimbo</v>
      </c>
      <c r="O27" s="9" t="s">
        <v>1976</v>
      </c>
      <c r="P27" s="95" t="s">
        <v>1845</v>
      </c>
      <c r="Q27" s="96" t="s">
        <v>458</v>
      </c>
      <c r="R27" s="2" t="s">
        <v>484</v>
      </c>
      <c r="S27" s="2" t="s">
        <v>584</v>
      </c>
      <c r="T27" s="146">
        <v>42086</v>
      </c>
      <c r="U27" s="2">
        <v>3</v>
      </c>
      <c r="V27" s="2">
        <v>3</v>
      </c>
      <c r="W27" s="2">
        <v>2012</v>
      </c>
      <c r="X27" s="2">
        <v>4</v>
      </c>
      <c r="Y27" s="2">
        <v>3</v>
      </c>
      <c r="Z27" s="2">
        <v>2018</v>
      </c>
      <c r="AA27" s="147">
        <v>8</v>
      </c>
      <c r="AB27" s="16">
        <v>9</v>
      </c>
      <c r="AC27" s="97" t="s">
        <v>522</v>
      </c>
    </row>
    <row r="28" spans="1:29" ht="36.75" customHeight="1">
      <c r="A28" s="2">
        <v>23</v>
      </c>
      <c r="B28" s="310">
        <v>4</v>
      </c>
      <c r="C28" s="310">
        <v>1040174</v>
      </c>
      <c r="D28" s="286" t="s">
        <v>27</v>
      </c>
      <c r="E28" s="2" t="s">
        <v>2170</v>
      </c>
      <c r="F28" s="64" t="s">
        <v>39</v>
      </c>
      <c r="G28" s="8" t="s">
        <v>2054</v>
      </c>
      <c r="H28" s="6" t="s">
        <v>1138</v>
      </c>
      <c r="I28" s="2" t="s">
        <v>58</v>
      </c>
      <c r="J28" s="2" t="s">
        <v>58</v>
      </c>
      <c r="K28" s="251" t="s">
        <v>573</v>
      </c>
      <c r="L28" s="7" t="s">
        <v>574</v>
      </c>
      <c r="M28" s="7" t="s">
        <v>574</v>
      </c>
      <c r="N28" s="6" t="str">
        <f>HYPERLINK("https://www.facebook.com/opd.ovalle","https://www.facebook.com/opd.ovalle")</f>
        <v>https://www.facebook.com/opd.ovalle</v>
      </c>
      <c r="O28" s="9" t="s">
        <v>2018</v>
      </c>
      <c r="P28" s="95" t="s">
        <v>435</v>
      </c>
      <c r="Q28" s="96" t="s">
        <v>458</v>
      </c>
      <c r="R28" s="2" t="s">
        <v>484</v>
      </c>
      <c r="S28" s="2" t="s">
        <v>585</v>
      </c>
      <c r="T28" s="146">
        <v>42086</v>
      </c>
      <c r="U28" s="2">
        <v>3</v>
      </c>
      <c r="V28" s="2">
        <v>3</v>
      </c>
      <c r="W28" s="2">
        <v>2012</v>
      </c>
      <c r="X28" s="2">
        <v>4</v>
      </c>
      <c r="Y28" s="2">
        <v>3</v>
      </c>
      <c r="Z28" s="2">
        <v>2018</v>
      </c>
      <c r="AA28" s="147">
        <v>7</v>
      </c>
      <c r="AB28" s="16">
        <v>6.25</v>
      </c>
      <c r="AC28" s="97" t="s">
        <v>509</v>
      </c>
    </row>
    <row r="29" spans="1:29" ht="44.25" customHeight="1">
      <c r="A29" s="2">
        <v>24</v>
      </c>
      <c r="B29" s="310">
        <v>4</v>
      </c>
      <c r="C29" s="310">
        <v>1040175</v>
      </c>
      <c r="D29" s="286" t="s">
        <v>30</v>
      </c>
      <c r="E29" s="2" t="s">
        <v>2170</v>
      </c>
      <c r="F29" s="64" t="s">
        <v>40</v>
      </c>
      <c r="G29" s="8" t="s">
        <v>2191</v>
      </c>
      <c r="H29" s="8" t="s">
        <v>2192</v>
      </c>
      <c r="I29" s="2" t="s">
        <v>59</v>
      </c>
      <c r="J29" s="2" t="s">
        <v>59</v>
      </c>
      <c r="K29" s="251" t="s">
        <v>2297</v>
      </c>
      <c r="L29" s="6" t="s">
        <v>71</v>
      </c>
      <c r="M29" s="6" t="s">
        <v>71</v>
      </c>
      <c r="N29" s="6" t="str">
        <f>HYPERLINK("https://www.facebook.com/opd.vicuna","https://www.facebook.com/opd.vicuna")</f>
        <v>https://www.facebook.com/opd.vicuna</v>
      </c>
      <c r="O29" s="9" t="s">
        <v>1555</v>
      </c>
      <c r="P29" s="95" t="s">
        <v>436</v>
      </c>
      <c r="Q29" s="96" t="s">
        <v>457</v>
      </c>
      <c r="R29" s="2" t="s">
        <v>484</v>
      </c>
      <c r="S29" s="2" t="s">
        <v>1037</v>
      </c>
      <c r="T29" s="146">
        <v>42102</v>
      </c>
      <c r="U29" s="2">
        <v>3</v>
      </c>
      <c r="V29" s="2">
        <v>3</v>
      </c>
      <c r="W29" s="2">
        <v>2012</v>
      </c>
      <c r="X29" s="2">
        <v>4</v>
      </c>
      <c r="Y29" s="2">
        <v>3</v>
      </c>
      <c r="Z29" s="2">
        <v>2018</v>
      </c>
      <c r="AA29" s="147">
        <v>6</v>
      </c>
      <c r="AB29" s="16">
        <v>7</v>
      </c>
      <c r="AC29" s="97" t="s">
        <v>509</v>
      </c>
    </row>
    <row r="30" spans="1:29" ht="45" customHeight="1">
      <c r="A30" s="2">
        <v>25</v>
      </c>
      <c r="B30" s="310">
        <v>4</v>
      </c>
      <c r="C30" s="310">
        <v>1040173</v>
      </c>
      <c r="D30" s="286" t="s">
        <v>28</v>
      </c>
      <c r="E30" s="2" t="s">
        <v>2170</v>
      </c>
      <c r="F30" s="64" t="s">
        <v>41</v>
      </c>
      <c r="G30" s="8" t="s">
        <v>2055</v>
      </c>
      <c r="H30" s="6" t="s">
        <v>48</v>
      </c>
      <c r="I30" s="2" t="s">
        <v>60</v>
      </c>
      <c r="J30" s="2" t="s">
        <v>60</v>
      </c>
      <c r="K30" s="251" t="s">
        <v>1814</v>
      </c>
      <c r="L30" s="6" t="s">
        <v>72</v>
      </c>
      <c r="M30" s="6" t="s">
        <v>72</v>
      </c>
      <c r="N30" s="6" t="str">
        <f>HYPERLINK("https://www.facebook.com/opd.andacollo","https://www.facebook.com/opd.andacollo")</f>
        <v>https://www.facebook.com/opd.andacollo</v>
      </c>
      <c r="O30" s="9" t="s">
        <v>541</v>
      </c>
      <c r="P30" s="95" t="s">
        <v>437</v>
      </c>
      <c r="Q30" s="96" t="s">
        <v>458</v>
      </c>
      <c r="R30" s="2" t="s">
        <v>484</v>
      </c>
      <c r="S30" s="2">
        <v>37</v>
      </c>
      <c r="T30" s="146">
        <v>42102</v>
      </c>
      <c r="U30" s="2">
        <v>2</v>
      </c>
      <c r="V30" s="2">
        <v>3</v>
      </c>
      <c r="W30" s="2">
        <v>2012</v>
      </c>
      <c r="X30" s="2">
        <v>3</v>
      </c>
      <c r="Y30" s="2">
        <v>3</v>
      </c>
      <c r="Z30" s="2">
        <v>2018</v>
      </c>
      <c r="AA30" s="147">
        <v>7</v>
      </c>
      <c r="AB30" s="16">
        <v>7</v>
      </c>
      <c r="AC30" s="97" t="s">
        <v>509</v>
      </c>
    </row>
    <row r="31" spans="1:29" ht="42" customHeight="1">
      <c r="A31" s="47">
        <v>26</v>
      </c>
      <c r="B31" s="310">
        <v>4</v>
      </c>
      <c r="C31" s="310">
        <v>1040178</v>
      </c>
      <c r="D31" s="286" t="s">
        <v>29</v>
      </c>
      <c r="E31" s="2" t="s">
        <v>2170</v>
      </c>
      <c r="F31" s="64" t="s">
        <v>42</v>
      </c>
      <c r="G31" s="6" t="s">
        <v>2193</v>
      </c>
      <c r="H31" s="6" t="s">
        <v>2194</v>
      </c>
      <c r="I31" s="2" t="s">
        <v>61</v>
      </c>
      <c r="J31" s="2" t="s">
        <v>61</v>
      </c>
      <c r="K31" s="251" t="s">
        <v>2195</v>
      </c>
      <c r="L31" s="6" t="s">
        <v>73</v>
      </c>
      <c r="M31" s="6" t="s">
        <v>73</v>
      </c>
      <c r="N31" s="6" t="str">
        <f>HYPERLINK("https://www.facebook.com/opd.illapel","https://www.facebook.com/opd.illapel")</f>
        <v>https://www.facebook.com/opd.illapel</v>
      </c>
      <c r="O31" s="9" t="s">
        <v>542</v>
      </c>
      <c r="P31" s="95" t="s">
        <v>438</v>
      </c>
      <c r="Q31" s="96" t="s">
        <v>1846</v>
      </c>
      <c r="R31" s="2" t="s">
        <v>484</v>
      </c>
      <c r="S31" s="2" t="s">
        <v>619</v>
      </c>
      <c r="T31" s="146">
        <v>42102</v>
      </c>
      <c r="U31" s="2">
        <v>11</v>
      </c>
      <c r="V31" s="2">
        <v>3</v>
      </c>
      <c r="W31" s="2">
        <v>2012</v>
      </c>
      <c r="X31" s="2">
        <v>12</v>
      </c>
      <c r="Y31" s="2">
        <v>3</v>
      </c>
      <c r="Z31" s="2">
        <v>2018</v>
      </c>
      <c r="AA31" s="147">
        <v>7</v>
      </c>
      <c r="AB31" s="16">
        <v>7.03</v>
      </c>
      <c r="AC31" s="97" t="s">
        <v>509</v>
      </c>
    </row>
    <row r="32" spans="1:29" ht="141.75" customHeight="1">
      <c r="A32" s="47">
        <v>27</v>
      </c>
      <c r="B32" s="310">
        <v>4</v>
      </c>
      <c r="C32" s="310">
        <v>1040227</v>
      </c>
      <c r="D32" s="286" t="s">
        <v>658</v>
      </c>
      <c r="E32" s="64" t="s">
        <v>2155</v>
      </c>
      <c r="F32" s="64" t="s">
        <v>657</v>
      </c>
      <c r="G32" s="28" t="s">
        <v>2052</v>
      </c>
      <c r="H32" s="6" t="s">
        <v>2411</v>
      </c>
      <c r="I32" s="2" t="s">
        <v>654</v>
      </c>
      <c r="J32" s="2" t="s">
        <v>654</v>
      </c>
      <c r="K32" s="261" t="s">
        <v>2413</v>
      </c>
      <c r="L32" s="7" t="s">
        <v>1139</v>
      </c>
      <c r="M32" s="7" t="s">
        <v>1139</v>
      </c>
      <c r="N32" s="6" t="s">
        <v>1355</v>
      </c>
      <c r="O32" s="9" t="s">
        <v>2008</v>
      </c>
      <c r="P32" s="95" t="s">
        <v>1847</v>
      </c>
      <c r="Q32" s="96" t="s">
        <v>457</v>
      </c>
      <c r="R32" s="2" t="s">
        <v>418</v>
      </c>
      <c r="S32" s="2" t="s">
        <v>890</v>
      </c>
      <c r="T32" s="146">
        <v>42185</v>
      </c>
      <c r="U32" s="2">
        <v>1</v>
      </c>
      <c r="V32" s="2">
        <v>6</v>
      </c>
      <c r="W32" s="2">
        <v>2015</v>
      </c>
      <c r="X32" s="2">
        <v>1</v>
      </c>
      <c r="Y32" s="2">
        <v>6</v>
      </c>
      <c r="Z32" s="2">
        <v>2018</v>
      </c>
      <c r="AA32" s="147" t="s">
        <v>1815</v>
      </c>
      <c r="AB32" s="16"/>
      <c r="AC32" s="97" t="s">
        <v>509</v>
      </c>
    </row>
    <row r="33" spans="1:29" ht="30" customHeight="1">
      <c r="A33" s="2">
        <v>28</v>
      </c>
      <c r="B33" s="310">
        <v>4</v>
      </c>
      <c r="C33" s="310">
        <v>1040223</v>
      </c>
      <c r="D33" s="286" t="s">
        <v>650</v>
      </c>
      <c r="E33" s="64" t="s">
        <v>2157</v>
      </c>
      <c r="F33" s="64" t="s">
        <v>652</v>
      </c>
      <c r="G33" s="28" t="s">
        <v>2053</v>
      </c>
      <c r="H33" s="6" t="s">
        <v>2196</v>
      </c>
      <c r="I33" s="2" t="s">
        <v>655</v>
      </c>
      <c r="J33" s="2" t="s">
        <v>655</v>
      </c>
      <c r="K33" s="262" t="s">
        <v>2412</v>
      </c>
      <c r="L33" s="7" t="s">
        <v>2410</v>
      </c>
      <c r="M33" s="7" t="s">
        <v>1140</v>
      </c>
      <c r="N33" s="6" t="s">
        <v>1356</v>
      </c>
      <c r="O33" s="9" t="s">
        <v>2026</v>
      </c>
      <c r="P33" s="95" t="s">
        <v>1848</v>
      </c>
      <c r="Q33" s="96" t="s">
        <v>458</v>
      </c>
      <c r="R33" s="2" t="s">
        <v>418</v>
      </c>
      <c r="S33" s="2" t="s">
        <v>836</v>
      </c>
      <c r="T33" s="146">
        <v>42156</v>
      </c>
      <c r="U33" s="2">
        <v>1</v>
      </c>
      <c r="V33" s="2">
        <v>6</v>
      </c>
      <c r="W33" s="2">
        <v>2015</v>
      </c>
      <c r="X33" s="2">
        <v>1</v>
      </c>
      <c r="Y33" s="2">
        <v>6</v>
      </c>
      <c r="Z33" s="2">
        <v>2018</v>
      </c>
      <c r="AA33" s="147">
        <v>7.56</v>
      </c>
      <c r="AB33" s="16"/>
      <c r="AC33" s="97" t="s">
        <v>509</v>
      </c>
    </row>
    <row r="34" spans="1:29" ht="30" customHeight="1">
      <c r="A34" s="2">
        <v>29</v>
      </c>
      <c r="B34" s="310">
        <v>4</v>
      </c>
      <c r="C34" s="310">
        <v>1040224</v>
      </c>
      <c r="D34" s="286" t="s">
        <v>651</v>
      </c>
      <c r="E34" s="64" t="s">
        <v>2157</v>
      </c>
      <c r="F34" s="64" t="s">
        <v>653</v>
      </c>
      <c r="G34" s="28" t="s">
        <v>2197</v>
      </c>
      <c r="H34" s="6" t="s">
        <v>2198</v>
      </c>
      <c r="I34" s="2" t="s">
        <v>656</v>
      </c>
      <c r="J34" s="2" t="s">
        <v>656</v>
      </c>
      <c r="K34" s="262" t="s">
        <v>1133</v>
      </c>
      <c r="L34" s="7" t="s">
        <v>1134</v>
      </c>
      <c r="M34" s="7" t="s">
        <v>1134</v>
      </c>
      <c r="N34" s="6" t="s">
        <v>1357</v>
      </c>
      <c r="O34" s="9" t="s">
        <v>1556</v>
      </c>
      <c r="P34" s="95" t="s">
        <v>659</v>
      </c>
      <c r="Q34" s="96" t="s">
        <v>458</v>
      </c>
      <c r="R34" s="2" t="s">
        <v>418</v>
      </c>
      <c r="S34" s="2" t="s">
        <v>835</v>
      </c>
      <c r="T34" s="146">
        <v>42156</v>
      </c>
      <c r="U34" s="2">
        <v>1</v>
      </c>
      <c r="V34" s="2">
        <v>6</v>
      </c>
      <c r="W34" s="2">
        <v>2015</v>
      </c>
      <c r="X34" s="2">
        <v>1</v>
      </c>
      <c r="Y34" s="2">
        <v>6</v>
      </c>
      <c r="Z34" s="2">
        <v>2018</v>
      </c>
      <c r="AA34" s="147">
        <v>7.46</v>
      </c>
      <c r="AB34" s="16"/>
      <c r="AC34" s="97" t="s">
        <v>509</v>
      </c>
    </row>
    <row r="35" spans="1:29" ht="45" customHeight="1">
      <c r="A35" s="2">
        <v>30</v>
      </c>
      <c r="B35" s="310">
        <v>4</v>
      </c>
      <c r="C35" s="310">
        <v>1040240</v>
      </c>
      <c r="D35" s="286" t="s">
        <v>954</v>
      </c>
      <c r="E35" s="64" t="s">
        <v>2155</v>
      </c>
      <c r="F35" s="64" t="s">
        <v>909</v>
      </c>
      <c r="G35" s="28" t="s">
        <v>2200</v>
      </c>
      <c r="H35" s="6" t="s">
        <v>2201</v>
      </c>
      <c r="I35" s="2" t="s">
        <v>910</v>
      </c>
      <c r="J35" s="2" t="s">
        <v>910</v>
      </c>
      <c r="K35" s="262">
        <v>962649834</v>
      </c>
      <c r="L35" s="7" t="s">
        <v>1141</v>
      </c>
      <c r="M35" s="7" t="s">
        <v>1141</v>
      </c>
      <c r="N35" s="6" t="s">
        <v>1358</v>
      </c>
      <c r="O35" s="52" t="s">
        <v>2199</v>
      </c>
      <c r="P35" s="95" t="s">
        <v>1849</v>
      </c>
      <c r="Q35" s="96" t="s">
        <v>458</v>
      </c>
      <c r="R35" s="2" t="s">
        <v>418</v>
      </c>
      <c r="S35" s="2" t="s">
        <v>1085</v>
      </c>
      <c r="T35" s="146">
        <v>42237</v>
      </c>
      <c r="U35" s="2">
        <v>24</v>
      </c>
      <c r="V35" s="2">
        <v>7</v>
      </c>
      <c r="W35" s="2">
        <v>2015</v>
      </c>
      <c r="X35" s="2">
        <v>24</v>
      </c>
      <c r="Y35" s="2">
        <v>7</v>
      </c>
      <c r="Z35" s="2">
        <v>2018</v>
      </c>
      <c r="AA35" s="147">
        <v>6.2</v>
      </c>
      <c r="AB35" s="16"/>
      <c r="AC35" s="97" t="s">
        <v>509</v>
      </c>
    </row>
    <row r="36" spans="1:29" ht="30" customHeight="1">
      <c r="A36" s="47">
        <v>31</v>
      </c>
      <c r="B36" s="310">
        <v>4</v>
      </c>
      <c r="C36" s="310">
        <v>1040239</v>
      </c>
      <c r="D36" s="286" t="s">
        <v>955</v>
      </c>
      <c r="E36" s="64" t="s">
        <v>2155</v>
      </c>
      <c r="F36" s="64" t="s">
        <v>911</v>
      </c>
      <c r="G36" s="29" t="s">
        <v>2325</v>
      </c>
      <c r="H36" s="6" t="s">
        <v>1064</v>
      </c>
      <c r="I36" s="2" t="s">
        <v>912</v>
      </c>
      <c r="J36" s="2" t="s">
        <v>912</v>
      </c>
      <c r="K36" s="262" t="s">
        <v>2326</v>
      </c>
      <c r="L36" s="7" t="s">
        <v>1135</v>
      </c>
      <c r="M36" s="7" t="s">
        <v>1135</v>
      </c>
      <c r="N36" s="6" t="s">
        <v>1359</v>
      </c>
      <c r="O36" s="9" t="s">
        <v>1557</v>
      </c>
      <c r="P36" s="95" t="s">
        <v>971</v>
      </c>
      <c r="Q36" s="96" t="s">
        <v>458</v>
      </c>
      <c r="R36" s="2" t="s">
        <v>418</v>
      </c>
      <c r="S36" s="2" t="s">
        <v>1084</v>
      </c>
      <c r="T36" s="146">
        <v>42237</v>
      </c>
      <c r="U36" s="2">
        <v>24</v>
      </c>
      <c r="V36" s="2">
        <v>7</v>
      </c>
      <c r="W36" s="2">
        <v>2015</v>
      </c>
      <c r="X36" s="2">
        <v>24</v>
      </c>
      <c r="Y36" s="2">
        <v>7</v>
      </c>
      <c r="Z36" s="2">
        <v>2018</v>
      </c>
      <c r="AA36" s="147">
        <v>7.18</v>
      </c>
      <c r="AB36" s="16"/>
      <c r="AC36" s="97" t="s">
        <v>509</v>
      </c>
    </row>
    <row r="37" spans="1:29" ht="30" customHeight="1">
      <c r="A37" s="47">
        <v>32</v>
      </c>
      <c r="B37" s="310">
        <v>4</v>
      </c>
      <c r="C37" s="310">
        <v>1040254</v>
      </c>
      <c r="D37" s="286" t="s">
        <v>1228</v>
      </c>
      <c r="E37" s="2" t="s">
        <v>2170</v>
      </c>
      <c r="F37" s="64" t="s">
        <v>37</v>
      </c>
      <c r="G37" s="28" t="s">
        <v>2416</v>
      </c>
      <c r="H37" s="6" t="s">
        <v>1232</v>
      </c>
      <c r="I37" s="2" t="s">
        <v>56</v>
      </c>
      <c r="J37" s="2" t="s">
        <v>56</v>
      </c>
      <c r="K37" s="251" t="s">
        <v>2415</v>
      </c>
      <c r="L37" s="54" t="s">
        <v>2414</v>
      </c>
      <c r="M37" s="7" t="s">
        <v>1233</v>
      </c>
      <c r="N37" s="6" t="s">
        <v>1360</v>
      </c>
      <c r="O37" s="9" t="s">
        <v>543</v>
      </c>
      <c r="P37" s="92" t="s">
        <v>434</v>
      </c>
      <c r="Q37" s="93" t="s">
        <v>456</v>
      </c>
      <c r="R37" s="2" t="s">
        <v>418</v>
      </c>
      <c r="S37" s="2" t="s">
        <v>1229</v>
      </c>
      <c r="T37" s="146">
        <v>42367</v>
      </c>
      <c r="U37" s="2">
        <v>9</v>
      </c>
      <c r="V37" s="2">
        <v>12</v>
      </c>
      <c r="W37" s="2">
        <v>2015</v>
      </c>
      <c r="X37" s="2">
        <v>9</v>
      </c>
      <c r="Y37" s="2">
        <v>12</v>
      </c>
      <c r="Z37" s="2">
        <v>2018</v>
      </c>
      <c r="AA37" s="147"/>
      <c r="AB37" s="16"/>
      <c r="AC37" s="97" t="s">
        <v>509</v>
      </c>
    </row>
    <row r="38" spans="1:29" ht="30" customHeight="1">
      <c r="A38" s="2">
        <v>33</v>
      </c>
      <c r="B38" s="313">
        <v>4</v>
      </c>
      <c r="C38" s="313">
        <v>1040279</v>
      </c>
      <c r="D38" s="289" t="s">
        <v>1617</v>
      </c>
      <c r="E38" s="98" t="s">
        <v>2158</v>
      </c>
      <c r="F38" s="98" t="s">
        <v>1949</v>
      </c>
      <c r="G38" s="50" t="s">
        <v>2058</v>
      </c>
      <c r="H38" s="17" t="s">
        <v>1666</v>
      </c>
      <c r="I38" s="30" t="s">
        <v>1618</v>
      </c>
      <c r="J38" s="30" t="s">
        <v>1618</v>
      </c>
      <c r="K38" s="254" t="s">
        <v>1677</v>
      </c>
      <c r="L38" s="19" t="s">
        <v>1678</v>
      </c>
      <c r="M38" s="19" t="s">
        <v>1678</v>
      </c>
      <c r="N38" s="17" t="s">
        <v>1776</v>
      </c>
      <c r="O38" s="33" t="s">
        <v>1704</v>
      </c>
      <c r="P38" s="99" t="s">
        <v>1646</v>
      </c>
      <c r="Q38" s="100" t="s">
        <v>453</v>
      </c>
      <c r="R38" s="30" t="s">
        <v>418</v>
      </c>
      <c r="S38" s="30" t="s">
        <v>1667</v>
      </c>
      <c r="T38" s="201">
        <v>42499</v>
      </c>
      <c r="U38" s="30">
        <v>29</v>
      </c>
      <c r="V38" s="30">
        <v>4</v>
      </c>
      <c r="W38" s="30">
        <v>2016</v>
      </c>
      <c r="X38" s="30">
        <v>29</v>
      </c>
      <c r="Y38" s="30">
        <v>4</v>
      </c>
      <c r="Z38" s="30">
        <v>2019</v>
      </c>
      <c r="AA38" s="202"/>
      <c r="AB38" s="32"/>
      <c r="AC38" s="101" t="s">
        <v>509</v>
      </c>
    </row>
    <row r="39" spans="1:29" ht="30" customHeight="1">
      <c r="A39" s="2">
        <v>34</v>
      </c>
      <c r="B39" s="313">
        <v>4</v>
      </c>
      <c r="C39" s="313">
        <v>1040284</v>
      </c>
      <c r="D39" s="289" t="s">
        <v>1709</v>
      </c>
      <c r="E39" s="98" t="s">
        <v>2158</v>
      </c>
      <c r="F39" s="98" t="s">
        <v>1710</v>
      </c>
      <c r="G39" s="50" t="s">
        <v>2321</v>
      </c>
      <c r="H39" s="17" t="s">
        <v>2322</v>
      </c>
      <c r="I39" s="30" t="s">
        <v>1711</v>
      </c>
      <c r="J39" s="30" t="s">
        <v>1711</v>
      </c>
      <c r="K39" s="254">
        <v>961927713</v>
      </c>
      <c r="L39" s="56" t="s">
        <v>2566</v>
      </c>
      <c r="M39" s="56" t="s">
        <v>2323</v>
      </c>
      <c r="N39" s="17" t="s">
        <v>1776</v>
      </c>
      <c r="O39" s="33" t="s">
        <v>2008</v>
      </c>
      <c r="P39" s="99" t="s">
        <v>1850</v>
      </c>
      <c r="Q39" s="100" t="s">
        <v>461</v>
      </c>
      <c r="R39" s="30" t="s">
        <v>418</v>
      </c>
      <c r="S39" s="30">
        <v>141</v>
      </c>
      <c r="T39" s="201">
        <v>42580</v>
      </c>
      <c r="U39" s="30">
        <v>11</v>
      </c>
      <c r="V39" s="30">
        <v>7</v>
      </c>
      <c r="W39" s="30">
        <v>2016</v>
      </c>
      <c r="X39" s="30">
        <v>11</v>
      </c>
      <c r="Y39" s="30">
        <v>7</v>
      </c>
      <c r="Z39" s="30">
        <v>2019</v>
      </c>
      <c r="AA39" s="202"/>
      <c r="AB39" s="32"/>
      <c r="AC39" s="101" t="s">
        <v>509</v>
      </c>
    </row>
    <row r="40" spans="1:29" ht="30" customHeight="1">
      <c r="A40" s="2">
        <v>35</v>
      </c>
      <c r="B40" s="311">
        <v>4</v>
      </c>
      <c r="C40" s="311">
        <v>1040241</v>
      </c>
      <c r="D40" s="287" t="s">
        <v>1442</v>
      </c>
      <c r="E40" s="64" t="s">
        <v>2155</v>
      </c>
      <c r="F40" s="65" t="s">
        <v>913</v>
      </c>
      <c r="G40" s="49" t="s">
        <v>2057</v>
      </c>
      <c r="H40" s="11" t="s">
        <v>2418</v>
      </c>
      <c r="I40" s="1" t="s">
        <v>914</v>
      </c>
      <c r="J40" s="1" t="s">
        <v>914</v>
      </c>
      <c r="K40" s="263" t="s">
        <v>2417</v>
      </c>
      <c r="L40" s="55" t="s">
        <v>2419</v>
      </c>
      <c r="M40" s="12" t="s">
        <v>1136</v>
      </c>
      <c r="N40" s="11" t="s">
        <v>1361</v>
      </c>
      <c r="O40" s="13" t="s">
        <v>1558</v>
      </c>
      <c r="P40" s="102" t="s">
        <v>972</v>
      </c>
      <c r="Q40" s="103" t="s">
        <v>458</v>
      </c>
      <c r="R40" s="1" t="s">
        <v>418</v>
      </c>
      <c r="S40" s="1" t="s">
        <v>884</v>
      </c>
      <c r="T40" s="200">
        <v>42240</v>
      </c>
      <c r="U40" s="1">
        <v>24</v>
      </c>
      <c r="V40" s="1">
        <v>7</v>
      </c>
      <c r="W40" s="1">
        <v>2015</v>
      </c>
      <c r="X40" s="1">
        <v>24</v>
      </c>
      <c r="Y40" s="1">
        <v>7</v>
      </c>
      <c r="Z40" s="1">
        <v>2018</v>
      </c>
      <c r="AA40" s="186">
        <v>6</v>
      </c>
      <c r="AB40" s="38"/>
      <c r="AC40" s="104" t="s">
        <v>509</v>
      </c>
    </row>
    <row r="41" spans="1:29" ht="43.5" customHeight="1">
      <c r="A41" s="47">
        <v>36</v>
      </c>
      <c r="B41" s="309">
        <v>5</v>
      </c>
      <c r="C41" s="309">
        <v>1050575</v>
      </c>
      <c r="D41" s="290" t="s">
        <v>74</v>
      </c>
      <c r="E41" s="2" t="s">
        <v>2170</v>
      </c>
      <c r="F41" s="105" t="s">
        <v>85</v>
      </c>
      <c r="G41" s="21" t="s">
        <v>2363</v>
      </c>
      <c r="H41" s="20" t="s">
        <v>2364</v>
      </c>
      <c r="I41" s="47" t="s">
        <v>109</v>
      </c>
      <c r="J41" s="47" t="s">
        <v>109</v>
      </c>
      <c r="K41" s="250">
        <v>957614895</v>
      </c>
      <c r="L41" s="20" t="s">
        <v>1148</v>
      </c>
      <c r="M41" s="20" t="s">
        <v>1244</v>
      </c>
      <c r="N41" s="20" t="str">
        <f>HYPERLINK("https://www.facebook.com/opd.quillota","https://www.facebook.com/opd.quillota")</f>
        <v>https://www.facebook.com/opd.quillota</v>
      </c>
      <c r="O41" s="31" t="s">
        <v>1559</v>
      </c>
      <c r="P41" s="106" t="s">
        <v>439</v>
      </c>
      <c r="Q41" s="107" t="s">
        <v>457</v>
      </c>
      <c r="R41" s="47" t="s">
        <v>484</v>
      </c>
      <c r="S41" s="47" t="s">
        <v>586</v>
      </c>
      <c r="T41" s="198">
        <v>42066</v>
      </c>
      <c r="U41" s="47">
        <v>2</v>
      </c>
      <c r="V41" s="47">
        <v>3</v>
      </c>
      <c r="W41" s="47">
        <v>2012</v>
      </c>
      <c r="X41" s="47">
        <v>2</v>
      </c>
      <c r="Y41" s="47">
        <v>3</v>
      </c>
      <c r="Z41" s="47">
        <v>2018</v>
      </c>
      <c r="AA41" s="199">
        <v>8</v>
      </c>
      <c r="AB41" s="31">
        <v>8</v>
      </c>
      <c r="AC41" s="80" t="s">
        <v>509</v>
      </c>
    </row>
    <row r="42" spans="1:29" ht="69.75" customHeight="1">
      <c r="A42" s="47">
        <v>37</v>
      </c>
      <c r="B42" s="310">
        <v>5</v>
      </c>
      <c r="C42" s="310">
        <v>1050750</v>
      </c>
      <c r="D42" s="286" t="s">
        <v>960</v>
      </c>
      <c r="E42" s="64" t="s">
        <v>2176</v>
      </c>
      <c r="F42" s="64" t="s">
        <v>86</v>
      </c>
      <c r="G42" s="8" t="s">
        <v>99</v>
      </c>
      <c r="H42" s="6" t="s">
        <v>1149</v>
      </c>
      <c r="I42" s="2" t="s">
        <v>110</v>
      </c>
      <c r="J42" s="2" t="s">
        <v>110</v>
      </c>
      <c r="K42" s="251" t="s">
        <v>2376</v>
      </c>
      <c r="L42" s="7" t="s">
        <v>1053</v>
      </c>
      <c r="M42" s="6" t="s">
        <v>1245</v>
      </c>
      <c r="N42" s="6" t="str">
        <f>HYPERLINK("https://www.facebook.com/opd.asociacionpetorca?fref=ts","https://www.facebook.com/opd.asociacionpetorca?fref=ts")</f>
        <v>https://www.facebook.com/opd.asociacionpetorca?fref=ts</v>
      </c>
      <c r="O42" s="16" t="s">
        <v>2009</v>
      </c>
      <c r="P42" s="108" t="s">
        <v>440</v>
      </c>
      <c r="Q42" s="109" t="s">
        <v>455</v>
      </c>
      <c r="R42" s="2" t="s">
        <v>418</v>
      </c>
      <c r="S42" s="2" t="s">
        <v>1076</v>
      </c>
      <c r="T42" s="146">
        <v>42209</v>
      </c>
      <c r="U42" s="2">
        <v>24</v>
      </c>
      <c r="V42" s="2">
        <v>7</v>
      </c>
      <c r="W42" s="2">
        <v>2015</v>
      </c>
      <c r="X42" s="2">
        <v>24</v>
      </c>
      <c r="Y42" s="2">
        <v>7</v>
      </c>
      <c r="Z42" s="2">
        <v>2018</v>
      </c>
      <c r="AA42" s="212"/>
      <c r="AB42" s="30"/>
      <c r="AC42" s="97" t="s">
        <v>509</v>
      </c>
    </row>
    <row r="43" spans="1:29" ht="43.5" customHeight="1">
      <c r="A43" s="2">
        <v>38</v>
      </c>
      <c r="B43" s="310">
        <v>5</v>
      </c>
      <c r="C43" s="310">
        <v>1050574</v>
      </c>
      <c r="D43" s="286" t="s">
        <v>75</v>
      </c>
      <c r="E43" s="2" t="s">
        <v>2170</v>
      </c>
      <c r="F43" s="64" t="s">
        <v>87</v>
      </c>
      <c r="G43" s="8" t="s">
        <v>2230</v>
      </c>
      <c r="H43" s="6" t="s">
        <v>101</v>
      </c>
      <c r="I43" s="2" t="s">
        <v>111</v>
      </c>
      <c r="J43" s="2" t="s">
        <v>111</v>
      </c>
      <c r="K43" s="264" t="s">
        <v>2231</v>
      </c>
      <c r="L43" s="6" t="s">
        <v>127</v>
      </c>
      <c r="M43" s="6" t="s">
        <v>1246</v>
      </c>
      <c r="N43" s="6" t="str">
        <f>HYPERLINK("https://www.facebook.com/opd.infancialosandes","https://www.facebook.com/opd.infancialosandes")</f>
        <v>https://www.facebook.com/opd.infancialosandes</v>
      </c>
      <c r="O43" s="16" t="s">
        <v>2008</v>
      </c>
      <c r="P43" s="108" t="s">
        <v>1851</v>
      </c>
      <c r="Q43" s="109" t="s">
        <v>453</v>
      </c>
      <c r="R43" s="2" t="s">
        <v>484</v>
      </c>
      <c r="S43" s="2" t="s">
        <v>587</v>
      </c>
      <c r="T43" s="146">
        <v>42066</v>
      </c>
      <c r="U43" s="2">
        <v>2</v>
      </c>
      <c r="V43" s="2">
        <v>3</v>
      </c>
      <c r="W43" s="2">
        <v>2012</v>
      </c>
      <c r="X43" s="2">
        <v>2</v>
      </c>
      <c r="Y43" s="2">
        <v>3</v>
      </c>
      <c r="Z43" s="2">
        <v>2018</v>
      </c>
      <c r="AA43" s="213">
        <v>7.4</v>
      </c>
      <c r="AB43" s="29">
        <v>7.4</v>
      </c>
      <c r="AC43" s="97" t="s">
        <v>509</v>
      </c>
    </row>
    <row r="44" spans="1:29" ht="60" customHeight="1">
      <c r="A44" s="2">
        <v>39</v>
      </c>
      <c r="B44" s="310">
        <v>5</v>
      </c>
      <c r="C44" s="310">
        <v>1050572</v>
      </c>
      <c r="D44" s="286" t="s">
        <v>76</v>
      </c>
      <c r="E44" s="2" t="s">
        <v>2170</v>
      </c>
      <c r="F44" s="64" t="s">
        <v>88</v>
      </c>
      <c r="G44" s="8" t="s">
        <v>1142</v>
      </c>
      <c r="H44" s="6" t="s">
        <v>102</v>
      </c>
      <c r="I44" s="2" t="s">
        <v>112</v>
      </c>
      <c r="J44" s="2" t="s">
        <v>112</v>
      </c>
      <c r="K44" s="251" t="s">
        <v>1143</v>
      </c>
      <c r="L44" s="6" t="s">
        <v>128</v>
      </c>
      <c r="M44" s="6" t="s">
        <v>1247</v>
      </c>
      <c r="N44" s="6" t="str">
        <f>HYPERLINK("https://www.facebook.com/opd.sanantonio","https://www.facebook.com/opd.sanantonio")</f>
        <v>https://www.facebook.com/opd.sanantonio</v>
      </c>
      <c r="O44" s="2" t="s">
        <v>553</v>
      </c>
      <c r="P44" s="108" t="s">
        <v>441</v>
      </c>
      <c r="Q44" s="109" t="s">
        <v>458</v>
      </c>
      <c r="R44" s="2" t="s">
        <v>484</v>
      </c>
      <c r="S44" s="2" t="s">
        <v>579</v>
      </c>
      <c r="T44" s="146">
        <v>42066</v>
      </c>
      <c r="U44" s="2">
        <v>2</v>
      </c>
      <c r="V44" s="2">
        <v>3</v>
      </c>
      <c r="W44" s="2">
        <v>2012</v>
      </c>
      <c r="X44" s="2">
        <v>2</v>
      </c>
      <c r="Y44" s="2">
        <v>3</v>
      </c>
      <c r="Z44" s="2">
        <v>2018</v>
      </c>
      <c r="AA44" s="213">
        <v>8.1999999999999993</v>
      </c>
      <c r="AB44" s="29">
        <v>8.1999999999999993</v>
      </c>
      <c r="AC44" s="97" t="s">
        <v>509</v>
      </c>
    </row>
    <row r="45" spans="1:29" ht="44.25" customHeight="1">
      <c r="A45" s="2">
        <v>40</v>
      </c>
      <c r="B45" s="310">
        <v>5</v>
      </c>
      <c r="C45" s="310">
        <v>1050606</v>
      </c>
      <c r="D45" s="286" t="s">
        <v>988</v>
      </c>
      <c r="E45" s="64" t="s">
        <v>2176</v>
      </c>
      <c r="F45" s="64" t="s">
        <v>89</v>
      </c>
      <c r="G45" s="8" t="s">
        <v>2041</v>
      </c>
      <c r="H45" s="6" t="s">
        <v>103</v>
      </c>
      <c r="I45" s="2" t="s">
        <v>113</v>
      </c>
      <c r="J45" s="2" t="s">
        <v>1457</v>
      </c>
      <c r="K45" s="251" t="s">
        <v>2324</v>
      </c>
      <c r="L45" s="6" t="s">
        <v>129</v>
      </c>
      <c r="M45" s="6" t="s">
        <v>1538</v>
      </c>
      <c r="N45" s="6" t="str">
        <f>HYPERLINK("https://www.facebook.com/opd.llayllay?fref=ts","https://www.facebook.com/opd.llayllay?fref=ts")</f>
        <v>https://www.facebook.com/opd.llayllay?fref=ts</v>
      </c>
      <c r="O45" s="1" t="s">
        <v>1560</v>
      </c>
      <c r="P45" s="108" t="s">
        <v>1852</v>
      </c>
      <c r="Q45" s="109" t="s">
        <v>457</v>
      </c>
      <c r="R45" s="2" t="s">
        <v>484</v>
      </c>
      <c r="S45" s="2" t="s">
        <v>1340</v>
      </c>
      <c r="T45" s="146">
        <v>42248</v>
      </c>
      <c r="U45" s="2">
        <v>1</v>
      </c>
      <c r="V45" s="2">
        <v>9</v>
      </c>
      <c r="W45" s="2">
        <v>2012</v>
      </c>
      <c r="X45" s="2">
        <v>1</v>
      </c>
      <c r="Y45" s="2">
        <v>9</v>
      </c>
      <c r="Z45" s="2">
        <v>2018</v>
      </c>
      <c r="AA45" s="213">
        <v>8</v>
      </c>
      <c r="AB45" s="29">
        <v>8</v>
      </c>
      <c r="AC45" s="97" t="s">
        <v>509</v>
      </c>
    </row>
    <row r="46" spans="1:29" ht="45" customHeight="1">
      <c r="A46" s="47">
        <v>41</v>
      </c>
      <c r="B46" s="310">
        <v>5</v>
      </c>
      <c r="C46" s="310">
        <v>1050576</v>
      </c>
      <c r="D46" s="286" t="s">
        <v>77</v>
      </c>
      <c r="E46" s="2" t="s">
        <v>2170</v>
      </c>
      <c r="F46" s="64" t="s">
        <v>872</v>
      </c>
      <c r="G46" s="8" t="s">
        <v>2042</v>
      </c>
      <c r="H46" s="34" t="s">
        <v>1150</v>
      </c>
      <c r="I46" s="64" t="s">
        <v>114</v>
      </c>
      <c r="J46" s="64" t="s">
        <v>114</v>
      </c>
      <c r="K46" s="251" t="s">
        <v>2346</v>
      </c>
      <c r="L46" s="6" t="s">
        <v>2347</v>
      </c>
      <c r="M46" s="6" t="s">
        <v>1248</v>
      </c>
      <c r="N46" s="6" t="str">
        <f>HYPERLINK("https://www.facebook.com/opd.catemu?fref=ts","https://www.facebook.com/opd.catemu?fref=ts")</f>
        <v>https://www.facebook.com/opd.catemu?fref=ts</v>
      </c>
      <c r="O46" s="16" t="s">
        <v>1561</v>
      </c>
      <c r="P46" s="108" t="s">
        <v>442</v>
      </c>
      <c r="Q46" s="109" t="s">
        <v>461</v>
      </c>
      <c r="R46" s="2" t="s">
        <v>484</v>
      </c>
      <c r="S46" s="2" t="s">
        <v>609</v>
      </c>
      <c r="T46" s="146">
        <v>42066</v>
      </c>
      <c r="U46" s="2">
        <v>2</v>
      </c>
      <c r="V46" s="2">
        <v>3</v>
      </c>
      <c r="W46" s="2">
        <v>2012</v>
      </c>
      <c r="X46" s="2">
        <v>2</v>
      </c>
      <c r="Y46" s="2">
        <v>3</v>
      </c>
      <c r="Z46" s="2">
        <v>2018</v>
      </c>
      <c r="AA46" s="213">
        <v>8</v>
      </c>
      <c r="AB46" s="29">
        <v>8</v>
      </c>
      <c r="AC46" s="97" t="s">
        <v>509</v>
      </c>
    </row>
    <row r="47" spans="1:29" ht="54.75" customHeight="1">
      <c r="A47" s="47">
        <v>42</v>
      </c>
      <c r="B47" s="310">
        <v>5</v>
      </c>
      <c r="C47" s="310">
        <v>1050758</v>
      </c>
      <c r="D47" s="286" t="s">
        <v>958</v>
      </c>
      <c r="E47" s="64" t="s">
        <v>2155</v>
      </c>
      <c r="F47" s="64" t="s">
        <v>90</v>
      </c>
      <c r="G47" s="8" t="s">
        <v>1054</v>
      </c>
      <c r="H47" s="8" t="s">
        <v>2495</v>
      </c>
      <c r="I47" s="2" t="s">
        <v>115</v>
      </c>
      <c r="J47" s="2" t="s">
        <v>115</v>
      </c>
      <c r="K47" s="251" t="s">
        <v>2496</v>
      </c>
      <c r="L47" s="6" t="s">
        <v>130</v>
      </c>
      <c r="M47" s="6" t="s">
        <v>1249</v>
      </c>
      <c r="N47" s="6" t="str">
        <f>HYPERLINK("https://www.facebook.com/opd.valpo","https://www.facebook.com/opd.valpo")</f>
        <v>https://www.facebook.com/opd.valpo</v>
      </c>
      <c r="O47" s="16" t="s">
        <v>1956</v>
      </c>
      <c r="P47" s="108" t="s">
        <v>1924</v>
      </c>
      <c r="Q47" s="109" t="s">
        <v>458</v>
      </c>
      <c r="R47" s="2" t="s">
        <v>418</v>
      </c>
      <c r="S47" s="2" t="s">
        <v>1055</v>
      </c>
      <c r="T47" s="146">
        <v>42207</v>
      </c>
      <c r="U47" s="2">
        <v>24</v>
      </c>
      <c r="V47" s="2">
        <v>7</v>
      </c>
      <c r="W47" s="2">
        <v>2015</v>
      </c>
      <c r="X47" s="2">
        <v>24</v>
      </c>
      <c r="Y47" s="2">
        <v>7</v>
      </c>
      <c r="Z47" s="2">
        <v>2017</v>
      </c>
      <c r="AA47" s="199">
        <v>9.42</v>
      </c>
      <c r="AB47" s="31"/>
      <c r="AC47" s="97" t="s">
        <v>522</v>
      </c>
    </row>
    <row r="48" spans="1:29" ht="51.75" customHeight="1">
      <c r="A48" s="2">
        <v>43</v>
      </c>
      <c r="B48" s="310">
        <v>5</v>
      </c>
      <c r="C48" s="310">
        <v>1050569</v>
      </c>
      <c r="D48" s="286" t="s">
        <v>78</v>
      </c>
      <c r="E48" s="2" t="s">
        <v>2170</v>
      </c>
      <c r="F48" s="64" t="s">
        <v>91</v>
      </c>
      <c r="G48" s="8" t="s">
        <v>100</v>
      </c>
      <c r="H48" s="6" t="s">
        <v>2441</v>
      </c>
      <c r="I48" s="2" t="s">
        <v>116</v>
      </c>
      <c r="J48" s="2" t="s">
        <v>116</v>
      </c>
      <c r="K48" s="262" t="s">
        <v>568</v>
      </c>
      <c r="L48" s="54" t="s">
        <v>2442</v>
      </c>
      <c r="M48" s="6" t="s">
        <v>1250</v>
      </c>
      <c r="N48" s="6" t="str">
        <f>HYPERLINK("https://www.facebook.com/opd.sanfelipe","https://www.facebook.com/opd.sanfelipe")</f>
        <v>https://www.facebook.com/opd.sanfelipe</v>
      </c>
      <c r="O48" s="2" t="s">
        <v>554</v>
      </c>
      <c r="P48" s="108" t="s">
        <v>491</v>
      </c>
      <c r="Q48" s="109" t="s">
        <v>458</v>
      </c>
      <c r="R48" s="2" t="s">
        <v>484</v>
      </c>
      <c r="S48" s="2" t="s">
        <v>588</v>
      </c>
      <c r="T48" s="146">
        <v>42066</v>
      </c>
      <c r="U48" s="2">
        <v>2</v>
      </c>
      <c r="V48" s="2">
        <v>3</v>
      </c>
      <c r="W48" s="2">
        <v>2012</v>
      </c>
      <c r="X48" s="2">
        <v>2</v>
      </c>
      <c r="Y48" s="2">
        <v>3</v>
      </c>
      <c r="Z48" s="2">
        <v>2018</v>
      </c>
      <c r="AA48" s="147">
        <v>8.1</v>
      </c>
      <c r="AB48" s="16">
        <v>8.0500000000000007</v>
      </c>
      <c r="AC48" s="97" t="s">
        <v>509</v>
      </c>
    </row>
    <row r="49" spans="1:29" ht="30" customHeight="1">
      <c r="A49" s="2">
        <v>44</v>
      </c>
      <c r="B49" s="310">
        <v>5</v>
      </c>
      <c r="C49" s="310">
        <v>1050568</v>
      </c>
      <c r="D49" s="286" t="s">
        <v>79</v>
      </c>
      <c r="E49" s="2" t="s">
        <v>2170</v>
      </c>
      <c r="F49" s="64" t="s">
        <v>92</v>
      </c>
      <c r="G49" s="8" t="s">
        <v>2043</v>
      </c>
      <c r="H49" s="6" t="s">
        <v>104</v>
      </c>
      <c r="I49" s="2" t="s">
        <v>117</v>
      </c>
      <c r="J49" s="2" t="s">
        <v>117</v>
      </c>
      <c r="K49" s="251" t="s">
        <v>125</v>
      </c>
      <c r="L49" s="6" t="s">
        <v>131</v>
      </c>
      <c r="M49" s="6" t="s">
        <v>1251</v>
      </c>
      <c r="N49" s="6" t="str">
        <f>HYPERLINK("https://www.facebook.com/opd.alemana","https://www.facebook.com/opd.alemana")</f>
        <v>https://www.facebook.com/opd.alemana</v>
      </c>
      <c r="O49" s="2" t="s">
        <v>1986</v>
      </c>
      <c r="P49" s="108" t="s">
        <v>1925</v>
      </c>
      <c r="Q49" s="109" t="s">
        <v>458</v>
      </c>
      <c r="R49" s="2" t="s">
        <v>484</v>
      </c>
      <c r="S49" s="2" t="s">
        <v>610</v>
      </c>
      <c r="T49" s="146">
        <v>42066</v>
      </c>
      <c r="U49" s="2">
        <v>2</v>
      </c>
      <c r="V49" s="2">
        <v>3</v>
      </c>
      <c r="W49" s="2">
        <v>2012</v>
      </c>
      <c r="X49" s="2">
        <v>2</v>
      </c>
      <c r="Y49" s="2">
        <v>3</v>
      </c>
      <c r="Z49" s="2">
        <v>2018</v>
      </c>
      <c r="AA49" s="147">
        <v>8.1</v>
      </c>
      <c r="AB49" s="16">
        <v>8.02</v>
      </c>
      <c r="AC49" s="97" t="s">
        <v>509</v>
      </c>
    </row>
    <row r="50" spans="1:29" ht="30" customHeight="1">
      <c r="A50" s="2">
        <v>45</v>
      </c>
      <c r="B50" s="310">
        <v>5</v>
      </c>
      <c r="C50" s="310">
        <v>1050573</v>
      </c>
      <c r="D50" s="286" t="s">
        <v>80</v>
      </c>
      <c r="E50" s="2" t="s">
        <v>2170</v>
      </c>
      <c r="F50" s="64" t="s">
        <v>93</v>
      </c>
      <c r="G50" s="8" t="s">
        <v>2044</v>
      </c>
      <c r="H50" s="6" t="s">
        <v>105</v>
      </c>
      <c r="I50" s="2" t="s">
        <v>118</v>
      </c>
      <c r="J50" s="2" t="s">
        <v>118</v>
      </c>
      <c r="K50" s="251" t="s">
        <v>2280</v>
      </c>
      <c r="L50" s="6" t="s">
        <v>1144</v>
      </c>
      <c r="M50" s="6" t="s">
        <v>1252</v>
      </c>
      <c r="N50" s="6" t="str">
        <f>HYPERLINK("https://www.facebook.com/opd.quintero","https://www.facebook.com/opd.quintero")</f>
        <v>https://www.facebook.com/opd.quintero</v>
      </c>
      <c r="O50" s="16" t="s">
        <v>1562</v>
      </c>
      <c r="P50" s="108" t="s">
        <v>1853</v>
      </c>
      <c r="Q50" s="109" t="s">
        <v>460</v>
      </c>
      <c r="R50" s="2" t="s">
        <v>484</v>
      </c>
      <c r="S50" s="2" t="s">
        <v>776</v>
      </c>
      <c r="T50" s="146">
        <v>42066</v>
      </c>
      <c r="U50" s="2">
        <v>2</v>
      </c>
      <c r="V50" s="2">
        <v>3</v>
      </c>
      <c r="W50" s="2">
        <v>2012</v>
      </c>
      <c r="X50" s="2">
        <v>2</v>
      </c>
      <c r="Y50" s="2">
        <v>3</v>
      </c>
      <c r="Z50" s="2">
        <v>2018</v>
      </c>
      <c r="AA50" s="147">
        <v>7.1</v>
      </c>
      <c r="AB50" s="16">
        <v>6.9</v>
      </c>
      <c r="AC50" s="97" t="s">
        <v>509</v>
      </c>
    </row>
    <row r="51" spans="1:29" ht="45" customHeight="1">
      <c r="A51" s="47">
        <v>46</v>
      </c>
      <c r="B51" s="310">
        <v>5</v>
      </c>
      <c r="C51" s="310">
        <v>1050579</v>
      </c>
      <c r="D51" s="286" t="s">
        <v>81</v>
      </c>
      <c r="E51" s="2" t="s">
        <v>2172</v>
      </c>
      <c r="F51" s="64" t="s">
        <v>94</v>
      </c>
      <c r="G51" s="6" t="s">
        <v>2045</v>
      </c>
      <c r="H51" s="6" t="s">
        <v>1124</v>
      </c>
      <c r="I51" s="2" t="s">
        <v>119</v>
      </c>
      <c r="J51" s="2" t="s">
        <v>119</v>
      </c>
      <c r="K51" s="265" t="s">
        <v>1152</v>
      </c>
      <c r="L51" s="6" t="s">
        <v>1153</v>
      </c>
      <c r="M51" s="6" t="s">
        <v>1253</v>
      </c>
      <c r="N51" s="6" t="str">
        <f>HYPERLINK("https://www.facebook.com/opd.vinadelmar","https://www.facebook.com/opd.vinadelmar")</f>
        <v>https://www.facebook.com/opd.vinadelmar</v>
      </c>
      <c r="O51" s="2" t="s">
        <v>555</v>
      </c>
      <c r="P51" s="108" t="s">
        <v>1854</v>
      </c>
      <c r="Q51" s="109" t="s">
        <v>453</v>
      </c>
      <c r="R51" s="2" t="s">
        <v>578</v>
      </c>
      <c r="S51" s="2" t="s">
        <v>2138</v>
      </c>
      <c r="T51" s="146">
        <v>42789</v>
      </c>
      <c r="U51" s="2">
        <v>11</v>
      </c>
      <c r="V51" s="2">
        <v>3</v>
      </c>
      <c r="W51" s="2">
        <v>2012</v>
      </c>
      <c r="X51" s="2">
        <v>6</v>
      </c>
      <c r="Y51" s="2">
        <v>5</v>
      </c>
      <c r="Z51" s="2" t="s">
        <v>572</v>
      </c>
      <c r="AA51" s="179"/>
      <c r="AB51" s="2"/>
      <c r="AC51" s="97" t="s">
        <v>522</v>
      </c>
    </row>
    <row r="52" spans="1:29" ht="30" customHeight="1">
      <c r="A52" s="47">
        <v>47</v>
      </c>
      <c r="B52" s="310">
        <v>5</v>
      </c>
      <c r="C52" s="310">
        <v>1050577</v>
      </c>
      <c r="D52" s="286" t="s">
        <v>82</v>
      </c>
      <c r="E52" s="2" t="s">
        <v>2170</v>
      </c>
      <c r="F52" s="64" t="s">
        <v>95</v>
      </c>
      <c r="G52" s="8" t="s">
        <v>2443</v>
      </c>
      <c r="H52" s="6" t="s">
        <v>106</v>
      </c>
      <c r="I52" s="2" t="s">
        <v>120</v>
      </c>
      <c r="J52" s="2" t="s">
        <v>120</v>
      </c>
      <c r="K52" s="251" t="s">
        <v>126</v>
      </c>
      <c r="L52" s="6" t="s">
        <v>132</v>
      </c>
      <c r="M52" s="7" t="s">
        <v>1323</v>
      </c>
      <c r="N52" s="6" t="str">
        <f>HYPERLINK("https://www.facebook.com/opd.lacalera","https://www.facebook.com/opd.lacalera")</f>
        <v>https://www.facebook.com/opd.lacalera</v>
      </c>
      <c r="O52" s="16" t="s">
        <v>525</v>
      </c>
      <c r="P52" s="108" t="s">
        <v>1855</v>
      </c>
      <c r="Q52" s="109" t="s">
        <v>461</v>
      </c>
      <c r="R52" s="2" t="s">
        <v>484</v>
      </c>
      <c r="S52" s="2" t="s">
        <v>592</v>
      </c>
      <c r="T52" s="146">
        <v>42066</v>
      </c>
      <c r="U52" s="2">
        <v>11</v>
      </c>
      <c r="V52" s="2">
        <v>3</v>
      </c>
      <c r="W52" s="2">
        <v>2012</v>
      </c>
      <c r="X52" s="2">
        <v>11</v>
      </c>
      <c r="Y52" s="2">
        <v>3</v>
      </c>
      <c r="Z52" s="2">
        <v>2018</v>
      </c>
      <c r="AA52" s="147">
        <v>7</v>
      </c>
      <c r="AB52" s="16">
        <v>8</v>
      </c>
      <c r="AC52" s="97" t="s">
        <v>509</v>
      </c>
    </row>
    <row r="53" spans="1:29" ht="30" customHeight="1">
      <c r="A53" s="2">
        <v>48</v>
      </c>
      <c r="B53" s="310">
        <v>5</v>
      </c>
      <c r="C53" s="310">
        <v>1050720</v>
      </c>
      <c r="D53" s="286" t="s">
        <v>83</v>
      </c>
      <c r="E53" s="64" t="s">
        <v>2155</v>
      </c>
      <c r="F53" s="64" t="s">
        <v>96</v>
      </c>
      <c r="G53" s="8" t="s">
        <v>2444</v>
      </c>
      <c r="H53" s="8" t="s">
        <v>107</v>
      </c>
      <c r="I53" s="64" t="s">
        <v>121</v>
      </c>
      <c r="J53" s="64" t="s">
        <v>121</v>
      </c>
      <c r="K53" s="264">
        <v>79465795</v>
      </c>
      <c r="L53" s="6" t="s">
        <v>2445</v>
      </c>
      <c r="M53" s="6" t="s">
        <v>1446</v>
      </c>
      <c r="N53" s="6" t="str">
        <f>HYPERLINK("https://www.facebook.com/opd.olmue","https://www.facebook.com/opd.olmue")</f>
        <v>https://www.facebook.com/opd.olmue</v>
      </c>
      <c r="O53" s="16" t="s">
        <v>526</v>
      </c>
      <c r="P53" s="108" t="s">
        <v>1856</v>
      </c>
      <c r="Q53" s="109" t="s">
        <v>458</v>
      </c>
      <c r="R53" s="2" t="s">
        <v>418</v>
      </c>
      <c r="S53" s="2" t="s">
        <v>571</v>
      </c>
      <c r="T53" s="146">
        <v>41844</v>
      </c>
      <c r="U53" s="2">
        <v>28</v>
      </c>
      <c r="V53" s="2">
        <v>7</v>
      </c>
      <c r="W53" s="2">
        <v>2014</v>
      </c>
      <c r="X53" s="2">
        <v>28</v>
      </c>
      <c r="Y53" s="2">
        <v>7</v>
      </c>
      <c r="Z53" s="2">
        <v>2017</v>
      </c>
      <c r="AA53" s="147">
        <v>8.5</v>
      </c>
      <c r="AB53" s="16"/>
      <c r="AC53" s="97" t="s">
        <v>509</v>
      </c>
    </row>
    <row r="54" spans="1:29" ht="55.5" customHeight="1">
      <c r="A54" s="2">
        <v>49</v>
      </c>
      <c r="B54" s="310">
        <v>5</v>
      </c>
      <c r="C54" s="310">
        <v>1050757</v>
      </c>
      <c r="D54" s="286" t="s">
        <v>956</v>
      </c>
      <c r="E54" s="64" t="s">
        <v>2176</v>
      </c>
      <c r="F54" s="64" t="s">
        <v>97</v>
      </c>
      <c r="G54" s="8" t="s">
        <v>2446</v>
      </c>
      <c r="H54" s="8" t="s">
        <v>108</v>
      </c>
      <c r="I54" s="64" t="s">
        <v>122</v>
      </c>
      <c r="J54" s="64" t="s">
        <v>122</v>
      </c>
      <c r="K54" s="264" t="s">
        <v>1125</v>
      </c>
      <c r="L54" s="7" t="s">
        <v>1126</v>
      </c>
      <c r="M54" s="6" t="s">
        <v>1254</v>
      </c>
      <c r="N54" s="6" t="s">
        <v>1056</v>
      </c>
      <c r="O54" s="16" t="s">
        <v>524</v>
      </c>
      <c r="P54" s="108" t="s">
        <v>1948</v>
      </c>
      <c r="Q54" s="109" t="s">
        <v>453</v>
      </c>
      <c r="R54" s="2" t="s">
        <v>418</v>
      </c>
      <c r="S54" s="2" t="s">
        <v>1080</v>
      </c>
      <c r="T54" s="146">
        <v>42209</v>
      </c>
      <c r="U54" s="2">
        <v>24</v>
      </c>
      <c r="V54" s="2">
        <v>7</v>
      </c>
      <c r="W54" s="2">
        <v>2015</v>
      </c>
      <c r="X54" s="2">
        <v>24</v>
      </c>
      <c r="Y54" s="2">
        <v>7</v>
      </c>
      <c r="Z54" s="2">
        <v>2018</v>
      </c>
      <c r="AA54" s="147">
        <v>8.89</v>
      </c>
      <c r="AB54" s="16"/>
      <c r="AC54" s="97" t="s">
        <v>509</v>
      </c>
    </row>
    <row r="55" spans="1:29" ht="30" customHeight="1">
      <c r="A55" s="2">
        <v>50</v>
      </c>
      <c r="B55" s="310">
        <v>5</v>
      </c>
      <c r="C55" s="310">
        <v>1050866</v>
      </c>
      <c r="D55" s="285" t="s">
        <v>1608</v>
      </c>
      <c r="E55" s="64" t="s">
        <v>2157</v>
      </c>
      <c r="F55" s="2" t="s">
        <v>1609</v>
      </c>
      <c r="G55" s="6" t="s">
        <v>1610</v>
      </c>
      <c r="H55" s="6" t="s">
        <v>1611</v>
      </c>
      <c r="I55" s="2" t="s">
        <v>123</v>
      </c>
      <c r="J55" s="2" t="s">
        <v>123</v>
      </c>
      <c r="K55" s="251" t="s">
        <v>1612</v>
      </c>
      <c r="L55" s="7" t="s">
        <v>1613</v>
      </c>
      <c r="M55" s="6" t="s">
        <v>1616</v>
      </c>
      <c r="N55" s="6" t="s">
        <v>2004</v>
      </c>
      <c r="O55" s="9" t="s">
        <v>1614</v>
      </c>
      <c r="P55" s="108" t="s">
        <v>1857</v>
      </c>
      <c r="Q55" s="109" t="s">
        <v>1843</v>
      </c>
      <c r="R55" s="2" t="s">
        <v>805</v>
      </c>
      <c r="S55" s="2">
        <v>1155</v>
      </c>
      <c r="T55" s="146">
        <v>42535</v>
      </c>
      <c r="U55" s="2">
        <v>14</v>
      </c>
      <c r="V55" s="2">
        <v>6</v>
      </c>
      <c r="W55" s="2">
        <v>2016</v>
      </c>
      <c r="X55" s="2">
        <v>14</v>
      </c>
      <c r="Y55" s="2">
        <v>6</v>
      </c>
      <c r="Z55" s="2">
        <v>2019</v>
      </c>
      <c r="AA55" s="147"/>
      <c r="AB55" s="16"/>
      <c r="AC55" s="97" t="s">
        <v>509</v>
      </c>
    </row>
    <row r="56" spans="1:29" ht="30" customHeight="1">
      <c r="A56" s="47">
        <v>51</v>
      </c>
      <c r="B56" s="310">
        <v>5</v>
      </c>
      <c r="C56" s="310">
        <v>1050655</v>
      </c>
      <c r="D56" s="285" t="s">
        <v>84</v>
      </c>
      <c r="E56" s="98" t="s">
        <v>2158</v>
      </c>
      <c r="F56" s="2" t="s">
        <v>98</v>
      </c>
      <c r="G56" s="6" t="s">
        <v>2207</v>
      </c>
      <c r="H56" s="6" t="s">
        <v>2208</v>
      </c>
      <c r="I56" s="2" t="s">
        <v>124</v>
      </c>
      <c r="J56" s="2" t="s">
        <v>124</v>
      </c>
      <c r="K56" s="251">
        <v>977073285</v>
      </c>
      <c r="L56" s="25" t="s">
        <v>2209</v>
      </c>
      <c r="M56" s="6" t="s">
        <v>1255</v>
      </c>
      <c r="N56" s="6" t="s">
        <v>511</v>
      </c>
      <c r="O56" s="16" t="s">
        <v>1563</v>
      </c>
      <c r="P56" s="108" t="s">
        <v>1858</v>
      </c>
      <c r="Q56" s="109" t="s">
        <v>458</v>
      </c>
      <c r="R56" s="2" t="s">
        <v>484</v>
      </c>
      <c r="S56" s="2" t="s">
        <v>1828</v>
      </c>
      <c r="T56" s="146">
        <v>42682</v>
      </c>
      <c r="U56" s="2">
        <v>8</v>
      </c>
      <c r="V56" s="2">
        <v>11</v>
      </c>
      <c r="W56" s="2">
        <v>2013</v>
      </c>
      <c r="X56" s="2">
        <v>8</v>
      </c>
      <c r="Y56" s="2">
        <v>11</v>
      </c>
      <c r="Z56" s="2">
        <v>2019</v>
      </c>
      <c r="AA56" s="147">
        <v>7.5</v>
      </c>
      <c r="AB56" s="16">
        <v>8</v>
      </c>
      <c r="AC56" s="97" t="s">
        <v>509</v>
      </c>
    </row>
    <row r="57" spans="1:29" ht="40.5" customHeight="1">
      <c r="A57" s="47">
        <v>52</v>
      </c>
      <c r="B57" s="310">
        <v>5</v>
      </c>
      <c r="C57" s="310">
        <v>1050754</v>
      </c>
      <c r="D57" s="285" t="s">
        <v>895</v>
      </c>
      <c r="E57" s="64" t="s">
        <v>2176</v>
      </c>
      <c r="F57" s="2" t="s">
        <v>915</v>
      </c>
      <c r="G57" s="6" t="s">
        <v>2276</v>
      </c>
      <c r="H57" s="6" t="s">
        <v>2277</v>
      </c>
      <c r="I57" s="2" t="s">
        <v>921</v>
      </c>
      <c r="J57" s="2" t="s">
        <v>921</v>
      </c>
      <c r="K57" s="251" t="s">
        <v>2278</v>
      </c>
      <c r="L57" s="7" t="s">
        <v>2279</v>
      </c>
      <c r="M57" s="6" t="s">
        <v>1256</v>
      </c>
      <c r="N57" s="6" t="s">
        <v>1362</v>
      </c>
      <c r="O57" s="2" t="s">
        <v>1564</v>
      </c>
      <c r="P57" s="108" t="s">
        <v>973</v>
      </c>
      <c r="Q57" s="109" t="s">
        <v>461</v>
      </c>
      <c r="R57" s="2" t="s">
        <v>418</v>
      </c>
      <c r="S57" s="2" t="s">
        <v>1081</v>
      </c>
      <c r="T57" s="146">
        <v>42209</v>
      </c>
      <c r="U57" s="2">
        <v>24</v>
      </c>
      <c r="V57" s="2">
        <v>7</v>
      </c>
      <c r="W57" s="2">
        <v>2015</v>
      </c>
      <c r="X57" s="2">
        <v>24</v>
      </c>
      <c r="Y57" s="2">
        <v>7</v>
      </c>
      <c r="Z57" s="2">
        <v>2018</v>
      </c>
      <c r="AA57" s="147">
        <v>9.35</v>
      </c>
      <c r="AB57" s="16"/>
      <c r="AC57" s="97" t="s">
        <v>509</v>
      </c>
    </row>
    <row r="58" spans="1:29" ht="45.75" customHeight="1">
      <c r="A58" s="2">
        <v>53</v>
      </c>
      <c r="B58" s="310">
        <v>5</v>
      </c>
      <c r="C58" s="310">
        <v>1050745</v>
      </c>
      <c r="D58" s="285" t="s">
        <v>957</v>
      </c>
      <c r="E58" s="64" t="s">
        <v>2176</v>
      </c>
      <c r="F58" s="2" t="s">
        <v>916</v>
      </c>
      <c r="G58" s="6" t="s">
        <v>1044</v>
      </c>
      <c r="H58" s="6" t="s">
        <v>1045</v>
      </c>
      <c r="I58" s="2" t="s">
        <v>922</v>
      </c>
      <c r="J58" s="2" t="s">
        <v>922</v>
      </c>
      <c r="K58" s="251" t="s">
        <v>1151</v>
      </c>
      <c r="L58" s="7" t="s">
        <v>2447</v>
      </c>
      <c r="M58" s="6" t="s">
        <v>1257</v>
      </c>
      <c r="N58" s="6" t="s">
        <v>1363</v>
      </c>
      <c r="O58" s="16" t="s">
        <v>1978</v>
      </c>
      <c r="P58" s="108" t="s">
        <v>974</v>
      </c>
      <c r="Q58" s="109" t="s">
        <v>458</v>
      </c>
      <c r="R58" s="2" t="s">
        <v>418</v>
      </c>
      <c r="S58" s="2" t="s">
        <v>1043</v>
      </c>
      <c r="T58" s="146">
        <v>42209</v>
      </c>
      <c r="U58" s="2">
        <v>24</v>
      </c>
      <c r="V58" s="2">
        <v>7</v>
      </c>
      <c r="W58" s="2">
        <v>2015</v>
      </c>
      <c r="X58" s="2">
        <v>24</v>
      </c>
      <c r="Y58" s="2">
        <v>7</v>
      </c>
      <c r="Z58" s="2">
        <v>2018</v>
      </c>
      <c r="AA58" s="147">
        <v>9.77</v>
      </c>
      <c r="AB58" s="16"/>
      <c r="AC58" s="97" t="s">
        <v>509</v>
      </c>
    </row>
    <row r="59" spans="1:29" ht="48" customHeight="1">
      <c r="A59" s="2">
        <v>54</v>
      </c>
      <c r="B59" s="310">
        <v>5</v>
      </c>
      <c r="C59" s="310">
        <v>1050773</v>
      </c>
      <c r="D59" s="285" t="s">
        <v>959</v>
      </c>
      <c r="E59" s="64" t="s">
        <v>2176</v>
      </c>
      <c r="F59" s="2" t="s">
        <v>917</v>
      </c>
      <c r="G59" s="6" t="s">
        <v>1145</v>
      </c>
      <c r="H59" s="6" t="s">
        <v>1146</v>
      </c>
      <c r="I59" s="2" t="s">
        <v>923</v>
      </c>
      <c r="J59" s="2" t="s">
        <v>923</v>
      </c>
      <c r="K59" s="251" t="s">
        <v>2213</v>
      </c>
      <c r="L59" s="54" t="s">
        <v>2214</v>
      </c>
      <c r="M59" s="6" t="s">
        <v>1258</v>
      </c>
      <c r="N59" s="6" t="s">
        <v>1364</v>
      </c>
      <c r="O59" s="16" t="s">
        <v>1565</v>
      </c>
      <c r="P59" s="108" t="s">
        <v>975</v>
      </c>
      <c r="Q59" s="109" t="s">
        <v>458</v>
      </c>
      <c r="R59" s="2" t="s">
        <v>418</v>
      </c>
      <c r="S59" s="2" t="s">
        <v>1112</v>
      </c>
      <c r="T59" s="146">
        <v>42207</v>
      </c>
      <c r="U59" s="2">
        <v>24</v>
      </c>
      <c r="V59" s="2">
        <v>7</v>
      </c>
      <c r="W59" s="2">
        <v>2015</v>
      </c>
      <c r="X59" s="2">
        <v>24</v>
      </c>
      <c r="Y59" s="2">
        <v>7</v>
      </c>
      <c r="Z59" s="2">
        <v>2018</v>
      </c>
      <c r="AA59" s="147">
        <v>9.5299999999999994</v>
      </c>
      <c r="AB59" s="16"/>
      <c r="AC59" s="97" t="s">
        <v>509</v>
      </c>
    </row>
    <row r="60" spans="1:29" ht="30" customHeight="1">
      <c r="A60" s="2">
        <v>55</v>
      </c>
      <c r="B60" s="310">
        <v>5</v>
      </c>
      <c r="C60" s="310">
        <v>1050755</v>
      </c>
      <c r="D60" s="285" t="s">
        <v>896</v>
      </c>
      <c r="E60" s="64" t="s">
        <v>2176</v>
      </c>
      <c r="F60" s="2" t="s">
        <v>918</v>
      </c>
      <c r="G60" s="6" t="s">
        <v>2046</v>
      </c>
      <c r="H60" s="6" t="s">
        <v>1057</v>
      </c>
      <c r="I60" s="2" t="s">
        <v>924</v>
      </c>
      <c r="J60" s="2" t="s">
        <v>924</v>
      </c>
      <c r="K60" s="251" t="s">
        <v>1058</v>
      </c>
      <c r="L60" s="25" t="s">
        <v>1059</v>
      </c>
      <c r="M60" s="6" t="s">
        <v>1259</v>
      </c>
      <c r="N60" s="6" t="s">
        <v>1365</v>
      </c>
      <c r="O60" s="16" t="s">
        <v>2008</v>
      </c>
      <c r="P60" s="108" t="s">
        <v>1859</v>
      </c>
      <c r="Q60" s="109" t="s">
        <v>458</v>
      </c>
      <c r="R60" s="2" t="s">
        <v>418</v>
      </c>
      <c r="S60" s="2" t="s">
        <v>1082</v>
      </c>
      <c r="T60" s="146">
        <v>42209</v>
      </c>
      <c r="U60" s="2">
        <v>24</v>
      </c>
      <c r="V60" s="2">
        <v>7</v>
      </c>
      <c r="W60" s="2">
        <v>2015</v>
      </c>
      <c r="X60" s="2">
        <v>24</v>
      </c>
      <c r="Y60" s="2">
        <v>7</v>
      </c>
      <c r="Z60" s="2">
        <v>2018</v>
      </c>
      <c r="AA60" s="147">
        <v>7.89</v>
      </c>
      <c r="AB60" s="16"/>
      <c r="AC60" s="97" t="s">
        <v>509</v>
      </c>
    </row>
    <row r="61" spans="1:29" ht="44.25" customHeight="1">
      <c r="A61" s="47">
        <v>56</v>
      </c>
      <c r="B61" s="310">
        <v>5</v>
      </c>
      <c r="C61" s="310">
        <v>1050751</v>
      </c>
      <c r="D61" s="285" t="s">
        <v>961</v>
      </c>
      <c r="E61" s="64" t="s">
        <v>2176</v>
      </c>
      <c r="F61" s="2" t="s">
        <v>919</v>
      </c>
      <c r="G61" s="6" t="s">
        <v>1060</v>
      </c>
      <c r="H61" s="6" t="s">
        <v>2306</v>
      </c>
      <c r="I61" s="2" t="s">
        <v>430</v>
      </c>
      <c r="J61" s="2" t="s">
        <v>430</v>
      </c>
      <c r="K61" s="251">
        <v>332337851</v>
      </c>
      <c r="L61" s="54" t="s">
        <v>2307</v>
      </c>
      <c r="M61" s="6" t="s">
        <v>1260</v>
      </c>
      <c r="N61" s="6" t="s">
        <v>1366</v>
      </c>
      <c r="O61" s="16" t="s">
        <v>1020</v>
      </c>
      <c r="P61" s="108" t="s">
        <v>976</v>
      </c>
      <c r="Q61" s="109" t="s">
        <v>458</v>
      </c>
      <c r="R61" s="2" t="s">
        <v>418</v>
      </c>
      <c r="S61" s="2" t="s">
        <v>1077</v>
      </c>
      <c r="T61" s="146">
        <v>42209</v>
      </c>
      <c r="U61" s="2">
        <v>24</v>
      </c>
      <c r="V61" s="2">
        <v>7</v>
      </c>
      <c r="W61" s="2">
        <v>2015</v>
      </c>
      <c r="X61" s="2">
        <v>24</v>
      </c>
      <c r="Y61" s="2">
        <v>7</v>
      </c>
      <c r="Z61" s="2">
        <v>2018</v>
      </c>
      <c r="AA61" s="147"/>
      <c r="AB61" s="16"/>
      <c r="AC61" s="97" t="s">
        <v>509</v>
      </c>
    </row>
    <row r="62" spans="1:29" ht="48.75" customHeight="1">
      <c r="A62" s="47">
        <v>57</v>
      </c>
      <c r="B62" s="310">
        <v>5</v>
      </c>
      <c r="C62" s="310">
        <v>1050752</v>
      </c>
      <c r="D62" s="285" t="s">
        <v>962</v>
      </c>
      <c r="E62" s="64" t="s">
        <v>2176</v>
      </c>
      <c r="F62" s="2" t="s">
        <v>920</v>
      </c>
      <c r="G62" s="6" t="s">
        <v>2370</v>
      </c>
      <c r="H62" s="6" t="s">
        <v>2371</v>
      </c>
      <c r="I62" s="2" t="s">
        <v>925</v>
      </c>
      <c r="J62" s="2" t="s">
        <v>925</v>
      </c>
      <c r="K62" s="251" t="s">
        <v>2372</v>
      </c>
      <c r="L62" s="25" t="s">
        <v>1061</v>
      </c>
      <c r="M62" s="6" t="s">
        <v>1261</v>
      </c>
      <c r="N62" s="6" t="s">
        <v>1367</v>
      </c>
      <c r="O62" s="16" t="s">
        <v>1979</v>
      </c>
      <c r="P62" s="108" t="s">
        <v>977</v>
      </c>
      <c r="Q62" s="109" t="s">
        <v>458</v>
      </c>
      <c r="R62" s="2" t="s">
        <v>418</v>
      </c>
      <c r="S62" s="2" t="s">
        <v>1083</v>
      </c>
      <c r="T62" s="146">
        <v>42209</v>
      </c>
      <c r="U62" s="2">
        <v>24</v>
      </c>
      <c r="V62" s="2">
        <v>7</v>
      </c>
      <c r="W62" s="2">
        <v>2015</v>
      </c>
      <c r="X62" s="2">
        <v>24</v>
      </c>
      <c r="Y62" s="2">
        <v>7</v>
      </c>
      <c r="Z62" s="2">
        <v>2018</v>
      </c>
      <c r="AA62" s="147">
        <v>8.65</v>
      </c>
      <c r="AB62" s="16"/>
      <c r="AC62" s="97" t="s">
        <v>509</v>
      </c>
    </row>
    <row r="63" spans="1:29" ht="48.75" customHeight="1">
      <c r="A63" s="2">
        <v>58</v>
      </c>
      <c r="B63" s="310">
        <v>5</v>
      </c>
      <c r="C63" s="313">
        <v>1050800</v>
      </c>
      <c r="D63" s="293" t="s">
        <v>1090</v>
      </c>
      <c r="E63" s="64" t="s">
        <v>2175</v>
      </c>
      <c r="F63" s="30" t="s">
        <v>1092</v>
      </c>
      <c r="G63" s="17" t="s">
        <v>1147</v>
      </c>
      <c r="H63" s="17" t="s">
        <v>2327</v>
      </c>
      <c r="I63" s="30" t="s">
        <v>1094</v>
      </c>
      <c r="J63" s="30" t="s">
        <v>1094</v>
      </c>
      <c r="K63" s="254">
        <v>82707575</v>
      </c>
      <c r="L63" s="56" t="s">
        <v>2328</v>
      </c>
      <c r="M63" s="17" t="s">
        <v>1262</v>
      </c>
      <c r="N63" s="17" t="s">
        <v>1368</v>
      </c>
      <c r="O63" s="32" t="s">
        <v>1972</v>
      </c>
      <c r="P63" s="30" t="s">
        <v>1116</v>
      </c>
      <c r="Q63" s="110" t="s">
        <v>462</v>
      </c>
      <c r="R63" s="30" t="s">
        <v>418</v>
      </c>
      <c r="S63" s="30" t="s">
        <v>1215</v>
      </c>
      <c r="T63" s="201">
        <v>42271</v>
      </c>
      <c r="U63" s="30">
        <v>24</v>
      </c>
      <c r="V63" s="30">
        <v>9</v>
      </c>
      <c r="W63" s="30">
        <v>2015</v>
      </c>
      <c r="X63" s="30">
        <v>24</v>
      </c>
      <c r="Y63" s="30">
        <v>9</v>
      </c>
      <c r="Z63" s="30">
        <v>2018</v>
      </c>
      <c r="AA63" s="202"/>
      <c r="AB63" s="32"/>
      <c r="AC63" s="101" t="s">
        <v>509</v>
      </c>
    </row>
    <row r="64" spans="1:29" ht="48.75" customHeight="1">
      <c r="A64" s="2">
        <v>59</v>
      </c>
      <c r="B64" s="310">
        <v>5</v>
      </c>
      <c r="C64" s="310">
        <v>1050799</v>
      </c>
      <c r="D64" s="285" t="s">
        <v>1091</v>
      </c>
      <c r="E64" s="64" t="s">
        <v>2175</v>
      </c>
      <c r="F64" s="2" t="s">
        <v>1093</v>
      </c>
      <c r="G64" s="6" t="s">
        <v>2507</v>
      </c>
      <c r="H64" s="6" t="s">
        <v>2508</v>
      </c>
      <c r="I64" s="2" t="s">
        <v>1095</v>
      </c>
      <c r="J64" s="2" t="s">
        <v>1095</v>
      </c>
      <c r="K64" s="251" t="s">
        <v>2509</v>
      </c>
      <c r="L64" s="7" t="s">
        <v>2510</v>
      </c>
      <c r="M64" s="6" t="s">
        <v>1263</v>
      </c>
      <c r="N64" s="6" t="s">
        <v>1369</v>
      </c>
      <c r="O64" s="16" t="s">
        <v>2000</v>
      </c>
      <c r="P64" s="2" t="s">
        <v>1115</v>
      </c>
      <c r="Q64" s="111" t="s">
        <v>457</v>
      </c>
      <c r="R64" s="2" t="s">
        <v>418</v>
      </c>
      <c r="S64" s="2" t="s">
        <v>1216</v>
      </c>
      <c r="T64" s="146">
        <v>42271</v>
      </c>
      <c r="U64" s="2">
        <v>24</v>
      </c>
      <c r="V64" s="2">
        <v>9</v>
      </c>
      <c r="W64" s="2">
        <v>2015</v>
      </c>
      <c r="X64" s="2">
        <v>24</v>
      </c>
      <c r="Y64" s="2">
        <v>9</v>
      </c>
      <c r="Z64" s="2">
        <v>2018</v>
      </c>
      <c r="AA64" s="147" t="s">
        <v>2059</v>
      </c>
      <c r="AB64" s="16"/>
      <c r="AC64" s="16" t="s">
        <v>509</v>
      </c>
    </row>
    <row r="65" spans="1:31" ht="48.75" customHeight="1">
      <c r="A65" s="2">
        <v>60</v>
      </c>
      <c r="B65" s="310">
        <v>5</v>
      </c>
      <c r="C65" s="313">
        <v>1050865</v>
      </c>
      <c r="D65" s="293" t="s">
        <v>1621</v>
      </c>
      <c r="E65" s="64" t="s">
        <v>2157</v>
      </c>
      <c r="F65" s="30" t="s">
        <v>1623</v>
      </c>
      <c r="G65" s="17" t="s">
        <v>1651</v>
      </c>
      <c r="H65" s="17" t="s">
        <v>1652</v>
      </c>
      <c r="I65" s="30" t="s">
        <v>1619</v>
      </c>
      <c r="J65" s="30" t="s">
        <v>1619</v>
      </c>
      <c r="K65" s="254">
        <v>342509500</v>
      </c>
      <c r="L65" s="56" t="s">
        <v>2377</v>
      </c>
      <c r="M65" s="17" t="s">
        <v>1784</v>
      </c>
      <c r="N65" s="17" t="s">
        <v>1775</v>
      </c>
      <c r="O65" s="33" t="s">
        <v>1645</v>
      </c>
      <c r="P65" s="30" t="s">
        <v>1644</v>
      </c>
      <c r="Q65" s="110" t="s">
        <v>457</v>
      </c>
      <c r="R65" s="30" t="s">
        <v>418</v>
      </c>
      <c r="S65" s="30" t="s">
        <v>1696</v>
      </c>
      <c r="T65" s="201">
        <v>42522</v>
      </c>
      <c r="U65" s="30">
        <v>29</v>
      </c>
      <c r="V65" s="30">
        <v>4</v>
      </c>
      <c r="W65" s="30">
        <v>2016</v>
      </c>
      <c r="X65" s="30">
        <v>29</v>
      </c>
      <c r="Y65" s="30">
        <v>4</v>
      </c>
      <c r="Z65" s="30">
        <v>2019</v>
      </c>
      <c r="AA65" s="202"/>
      <c r="AB65" s="32"/>
      <c r="AC65" s="32" t="s">
        <v>509</v>
      </c>
    </row>
    <row r="66" spans="1:31" ht="48.75" customHeight="1">
      <c r="A66" s="47">
        <v>61</v>
      </c>
      <c r="B66" s="310">
        <v>5</v>
      </c>
      <c r="C66" s="313">
        <v>1050857</v>
      </c>
      <c r="D66" s="293" t="s">
        <v>1622</v>
      </c>
      <c r="E66" s="64" t="s">
        <v>2157</v>
      </c>
      <c r="F66" s="30" t="s">
        <v>1624</v>
      </c>
      <c r="G66" s="17" t="s">
        <v>1642</v>
      </c>
      <c r="H66" s="17" t="s">
        <v>2448</v>
      </c>
      <c r="I66" s="30" t="s">
        <v>1620</v>
      </c>
      <c r="J66" s="30" t="s">
        <v>1620</v>
      </c>
      <c r="K66" s="254" t="s">
        <v>2449</v>
      </c>
      <c r="L66" s="56" t="s">
        <v>2450</v>
      </c>
      <c r="M66" s="17" t="s">
        <v>1446</v>
      </c>
      <c r="N66" s="17" t="s">
        <v>2003</v>
      </c>
      <c r="O66" s="32" t="s">
        <v>2001</v>
      </c>
      <c r="P66" s="30" t="s">
        <v>1643</v>
      </c>
      <c r="Q66" s="112" t="s">
        <v>462</v>
      </c>
      <c r="R66" s="30" t="s">
        <v>418</v>
      </c>
      <c r="S66" s="30" t="s">
        <v>1682</v>
      </c>
      <c r="T66" s="201">
        <v>42492</v>
      </c>
      <c r="U66" s="30">
        <v>29</v>
      </c>
      <c r="V66" s="30">
        <v>4</v>
      </c>
      <c r="W66" s="30">
        <v>2016</v>
      </c>
      <c r="X66" s="30">
        <v>29</v>
      </c>
      <c r="Y66" s="30">
        <v>4</v>
      </c>
      <c r="Z66" s="30">
        <v>2019</v>
      </c>
      <c r="AA66" s="202"/>
      <c r="AB66" s="32"/>
      <c r="AC66" s="32" t="s">
        <v>509</v>
      </c>
      <c r="AE66" s="214"/>
    </row>
    <row r="67" spans="1:31" ht="48.75" customHeight="1">
      <c r="A67" s="47">
        <v>62</v>
      </c>
      <c r="B67" s="315">
        <v>5</v>
      </c>
      <c r="C67" s="311">
        <v>1050855</v>
      </c>
      <c r="D67" s="294" t="s">
        <v>1545</v>
      </c>
      <c r="E67" s="64" t="s">
        <v>2157</v>
      </c>
      <c r="F67" s="1" t="s">
        <v>1546</v>
      </c>
      <c r="G67" s="11" t="s">
        <v>1549</v>
      </c>
      <c r="H67" s="11" t="s">
        <v>2234</v>
      </c>
      <c r="I67" s="1" t="s">
        <v>1550</v>
      </c>
      <c r="J67" s="1" t="s">
        <v>1550</v>
      </c>
      <c r="K67" s="252">
        <v>964685966</v>
      </c>
      <c r="L67" s="12" t="s">
        <v>2235</v>
      </c>
      <c r="M67" s="11" t="s">
        <v>1812</v>
      </c>
      <c r="N67" s="11" t="s">
        <v>1800</v>
      </c>
      <c r="O67" s="13" t="s">
        <v>1548</v>
      </c>
      <c r="P67" s="1" t="s">
        <v>1547</v>
      </c>
      <c r="Q67" s="113" t="s">
        <v>459</v>
      </c>
      <c r="R67" s="1" t="s">
        <v>805</v>
      </c>
      <c r="S67" s="1">
        <v>881</v>
      </c>
      <c r="T67" s="200">
        <v>42499</v>
      </c>
      <c r="U67" s="1">
        <v>9</v>
      </c>
      <c r="V67" s="1">
        <v>5</v>
      </c>
      <c r="W67" s="1">
        <v>2016</v>
      </c>
      <c r="X67" s="1">
        <v>9</v>
      </c>
      <c r="Y67" s="1">
        <v>5</v>
      </c>
      <c r="Z67" s="1">
        <v>2019</v>
      </c>
      <c r="AA67" s="186"/>
      <c r="AB67" s="38"/>
      <c r="AC67" s="38" t="s">
        <v>509</v>
      </c>
    </row>
    <row r="68" spans="1:31" ht="68.25" customHeight="1">
      <c r="A68" s="2">
        <v>63</v>
      </c>
      <c r="B68" s="309">
        <v>6</v>
      </c>
      <c r="C68" s="309">
        <v>1060173</v>
      </c>
      <c r="D68" s="290" t="s">
        <v>133</v>
      </c>
      <c r="E68" s="2" t="s">
        <v>2170</v>
      </c>
      <c r="F68" s="105" t="s">
        <v>135</v>
      </c>
      <c r="G68" s="21" t="s">
        <v>140</v>
      </c>
      <c r="H68" s="20" t="s">
        <v>146</v>
      </c>
      <c r="I68" s="47" t="s">
        <v>141</v>
      </c>
      <c r="J68" s="47" t="s">
        <v>1458</v>
      </c>
      <c r="K68" s="266" t="s">
        <v>147</v>
      </c>
      <c r="L68" s="20" t="s">
        <v>148</v>
      </c>
      <c r="M68" s="20" t="s">
        <v>1264</v>
      </c>
      <c r="N68" s="20" t="str">
        <f>HYPERLINK("https://www.facebook.com/opd.conveniocordillera","https://www.facebook.com/opd.conveniocordillera")</f>
        <v>https://www.facebook.com/opd.conveniocordillera</v>
      </c>
      <c r="O68" s="31" t="s">
        <v>497</v>
      </c>
      <c r="P68" s="114" t="s">
        <v>1860</v>
      </c>
      <c r="Q68" s="115" t="s">
        <v>457</v>
      </c>
      <c r="R68" s="47" t="s">
        <v>484</v>
      </c>
      <c r="S68" s="47"/>
      <c r="T68" s="198">
        <v>40970</v>
      </c>
      <c r="U68" s="47">
        <v>2</v>
      </c>
      <c r="V68" s="47">
        <v>3</v>
      </c>
      <c r="W68" s="47">
        <v>2012</v>
      </c>
      <c r="X68" s="47">
        <v>2</v>
      </c>
      <c r="Y68" s="47">
        <v>3</v>
      </c>
      <c r="Z68" s="47">
        <v>2018</v>
      </c>
      <c r="AA68" s="199">
        <v>6</v>
      </c>
      <c r="AB68" s="31">
        <v>7.89</v>
      </c>
      <c r="AC68" s="80" t="s">
        <v>509</v>
      </c>
    </row>
    <row r="69" spans="1:31" ht="45" customHeight="1">
      <c r="A69" s="2">
        <v>64</v>
      </c>
      <c r="B69" s="310">
        <v>6</v>
      </c>
      <c r="C69" s="310">
        <v>1060228</v>
      </c>
      <c r="D69" s="295" t="s">
        <v>2160</v>
      </c>
      <c r="E69" s="64" t="s">
        <v>2157</v>
      </c>
      <c r="F69" s="64" t="s">
        <v>136</v>
      </c>
      <c r="G69" s="8" t="s">
        <v>2073</v>
      </c>
      <c r="H69" s="6" t="s">
        <v>2203</v>
      </c>
      <c r="I69" s="2" t="s">
        <v>142</v>
      </c>
      <c r="J69" s="2" t="s">
        <v>142</v>
      </c>
      <c r="K69" s="251" t="s">
        <v>2204</v>
      </c>
      <c r="L69" s="6" t="s">
        <v>149</v>
      </c>
      <c r="M69" s="6" t="s">
        <v>1265</v>
      </c>
      <c r="N69" s="6" t="s">
        <v>510</v>
      </c>
      <c r="O69" s="16" t="s">
        <v>1974</v>
      </c>
      <c r="P69" s="116" t="s">
        <v>1932</v>
      </c>
      <c r="Q69" s="117" t="s">
        <v>458</v>
      </c>
      <c r="R69" s="2" t="s">
        <v>418</v>
      </c>
      <c r="S69" s="2">
        <v>165</v>
      </c>
      <c r="T69" s="146">
        <v>42152</v>
      </c>
      <c r="U69" s="2">
        <v>1</v>
      </c>
      <c r="V69" s="2">
        <v>6</v>
      </c>
      <c r="W69" s="2">
        <v>2015</v>
      </c>
      <c r="X69" s="2">
        <v>1</v>
      </c>
      <c r="Y69" s="2">
        <v>6</v>
      </c>
      <c r="Z69" s="2">
        <v>2018</v>
      </c>
      <c r="AA69" s="147">
        <v>9.3800000000000008</v>
      </c>
      <c r="AB69" s="16"/>
      <c r="AC69" s="97" t="s">
        <v>509</v>
      </c>
    </row>
    <row r="70" spans="1:31" ht="45" customHeight="1">
      <c r="A70" s="2">
        <v>65</v>
      </c>
      <c r="B70" s="310">
        <v>6</v>
      </c>
      <c r="C70" s="310">
        <v>1060227</v>
      </c>
      <c r="D70" s="286" t="s">
        <v>2161</v>
      </c>
      <c r="E70" s="64" t="s">
        <v>2157</v>
      </c>
      <c r="F70" s="137" t="s">
        <v>137</v>
      </c>
      <c r="G70" s="8" t="s">
        <v>1159</v>
      </c>
      <c r="H70" s="6" t="s">
        <v>2250</v>
      </c>
      <c r="I70" s="2" t="s">
        <v>143</v>
      </c>
      <c r="J70" s="2" t="s">
        <v>1459</v>
      </c>
      <c r="K70" s="251" t="s">
        <v>2084</v>
      </c>
      <c r="L70" s="6" t="s">
        <v>1529</v>
      </c>
      <c r="M70" s="6" t="s">
        <v>1266</v>
      </c>
      <c r="N70" s="6" t="str">
        <f>HYPERLINK("https://www.facebook.com/opdcosta.pichilemu","https://www.facebook.com/opdcosta.pichilemu")</f>
        <v>https://www.facebook.com/opdcosta.pichilemu</v>
      </c>
      <c r="O70" s="16" t="s">
        <v>2019</v>
      </c>
      <c r="P70" s="116" t="s">
        <v>1861</v>
      </c>
      <c r="Q70" s="117" t="s">
        <v>459</v>
      </c>
      <c r="R70" s="2" t="s">
        <v>418</v>
      </c>
      <c r="S70" s="2">
        <v>166</v>
      </c>
      <c r="T70" s="146">
        <v>42152</v>
      </c>
      <c r="U70" s="2">
        <v>1</v>
      </c>
      <c r="V70" s="2">
        <v>6</v>
      </c>
      <c r="W70" s="2">
        <v>2015</v>
      </c>
      <c r="X70" s="2">
        <v>1</v>
      </c>
      <c r="Y70" s="2">
        <v>6</v>
      </c>
      <c r="Z70" s="2">
        <v>2018</v>
      </c>
      <c r="AA70" s="147">
        <v>9.6</v>
      </c>
      <c r="AB70" s="16"/>
      <c r="AC70" s="97" t="s">
        <v>509</v>
      </c>
    </row>
    <row r="71" spans="1:31" ht="43.5" customHeight="1">
      <c r="A71" s="47">
        <v>66</v>
      </c>
      <c r="B71" s="310">
        <v>6</v>
      </c>
      <c r="C71" s="310">
        <v>1060229</v>
      </c>
      <c r="D71" s="286" t="s">
        <v>2162</v>
      </c>
      <c r="E71" s="64" t="s">
        <v>2157</v>
      </c>
      <c r="F71" s="137" t="s">
        <v>138</v>
      </c>
      <c r="G71" s="8" t="s">
        <v>1156</v>
      </c>
      <c r="H71" s="35" t="s">
        <v>1537</v>
      </c>
      <c r="I71" s="2" t="s">
        <v>144</v>
      </c>
      <c r="J71" s="2" t="s">
        <v>1460</v>
      </c>
      <c r="K71" s="251" t="s">
        <v>2085</v>
      </c>
      <c r="L71" s="6" t="s">
        <v>150</v>
      </c>
      <c r="M71" s="6" t="s">
        <v>1267</v>
      </c>
      <c r="N71" s="6" t="str">
        <f>HYPERLINK("https://www.facebook.com/opd.sembrandoderechos?","https://www.facebook.com/opd.sembrandoderechos?")</f>
        <v>https://www.facebook.com/opd.sembrandoderechos?</v>
      </c>
      <c r="O71" s="9" t="s">
        <v>1980</v>
      </c>
      <c r="P71" s="116" t="s">
        <v>1862</v>
      </c>
      <c r="Q71" s="117" t="s">
        <v>453</v>
      </c>
      <c r="R71" s="2" t="s">
        <v>418</v>
      </c>
      <c r="S71" s="2">
        <v>164</v>
      </c>
      <c r="T71" s="146">
        <v>42152</v>
      </c>
      <c r="U71" s="2">
        <v>1</v>
      </c>
      <c r="V71" s="2">
        <v>6</v>
      </c>
      <c r="W71" s="2">
        <v>2015</v>
      </c>
      <c r="X71" s="2">
        <v>1</v>
      </c>
      <c r="Y71" s="2">
        <v>6</v>
      </c>
      <c r="Z71" s="2">
        <v>2018</v>
      </c>
      <c r="AA71" s="147">
        <v>9.85</v>
      </c>
      <c r="AB71" s="16"/>
      <c r="AC71" s="97" t="s">
        <v>509</v>
      </c>
    </row>
    <row r="72" spans="1:31" ht="45" customHeight="1">
      <c r="A72" s="47">
        <v>67</v>
      </c>
      <c r="B72" s="310">
        <v>6</v>
      </c>
      <c r="C72" s="310">
        <v>1060249</v>
      </c>
      <c r="D72" s="286" t="s">
        <v>134</v>
      </c>
      <c r="E72" s="64" t="s">
        <v>2175</v>
      </c>
      <c r="F72" s="64" t="s">
        <v>139</v>
      </c>
      <c r="G72" s="8" t="s">
        <v>2093</v>
      </c>
      <c r="H72" s="6" t="s">
        <v>2293</v>
      </c>
      <c r="I72" s="2" t="s">
        <v>145</v>
      </c>
      <c r="J72" s="2" t="s">
        <v>145</v>
      </c>
      <c r="K72" s="264" t="s">
        <v>2294</v>
      </c>
      <c r="L72" s="7" t="s">
        <v>1155</v>
      </c>
      <c r="M72" s="6" t="s">
        <v>1268</v>
      </c>
      <c r="N72" s="6" t="str">
        <f>HYPERLINK("https://www.facebook.com/opd.colchagua","https://www.facebook.com/opd.colchagua")</f>
        <v>https://www.facebook.com/opd.colchagua</v>
      </c>
      <c r="O72" s="9" t="s">
        <v>1566</v>
      </c>
      <c r="P72" s="116" t="s">
        <v>1933</v>
      </c>
      <c r="Q72" s="117" t="s">
        <v>458</v>
      </c>
      <c r="R72" s="2" t="s">
        <v>805</v>
      </c>
      <c r="S72" s="2">
        <v>3913</v>
      </c>
      <c r="T72" s="146">
        <v>42317</v>
      </c>
      <c r="U72" s="2">
        <v>15</v>
      </c>
      <c r="V72" s="2">
        <v>9</v>
      </c>
      <c r="W72" s="2">
        <v>2015</v>
      </c>
      <c r="X72" s="2">
        <v>15</v>
      </c>
      <c r="Y72" s="2">
        <v>9</v>
      </c>
      <c r="Z72" s="2">
        <v>2018</v>
      </c>
      <c r="AA72" s="147">
        <v>9.23</v>
      </c>
      <c r="AB72" s="16"/>
      <c r="AC72" s="97" t="s">
        <v>509</v>
      </c>
    </row>
    <row r="73" spans="1:31" ht="45" customHeight="1">
      <c r="A73" s="2">
        <v>68</v>
      </c>
      <c r="B73" s="310">
        <v>6</v>
      </c>
      <c r="C73" s="310">
        <v>1060231</v>
      </c>
      <c r="D73" s="286" t="s">
        <v>963</v>
      </c>
      <c r="E73" s="64" t="s">
        <v>2155</v>
      </c>
      <c r="F73" s="64" t="s">
        <v>926</v>
      </c>
      <c r="G73" s="8" t="s">
        <v>2083</v>
      </c>
      <c r="H73" s="6" t="s">
        <v>1157</v>
      </c>
      <c r="I73" s="16" t="s">
        <v>929</v>
      </c>
      <c r="J73" s="16" t="s">
        <v>1461</v>
      </c>
      <c r="K73" s="264">
        <v>963007443</v>
      </c>
      <c r="L73" s="7" t="s">
        <v>1158</v>
      </c>
      <c r="M73" s="6" t="s">
        <v>1269</v>
      </c>
      <c r="N73" s="6" t="s">
        <v>1370</v>
      </c>
      <c r="O73" s="9" t="s">
        <v>1567</v>
      </c>
      <c r="P73" s="116" t="s">
        <v>978</v>
      </c>
      <c r="Q73" s="117" t="s">
        <v>456</v>
      </c>
      <c r="R73" s="2" t="s">
        <v>418</v>
      </c>
      <c r="S73" s="2">
        <v>220</v>
      </c>
      <c r="T73" s="146">
        <v>42205</v>
      </c>
      <c r="U73" s="2">
        <v>24</v>
      </c>
      <c r="V73" s="2">
        <v>7</v>
      </c>
      <c r="W73" s="2">
        <v>2015</v>
      </c>
      <c r="X73" s="2">
        <v>24</v>
      </c>
      <c r="Y73" s="2">
        <v>7</v>
      </c>
      <c r="Z73" s="2">
        <v>2018</v>
      </c>
      <c r="AA73" s="147">
        <v>9.26</v>
      </c>
      <c r="AB73" s="16"/>
      <c r="AC73" s="97" t="s">
        <v>509</v>
      </c>
    </row>
    <row r="74" spans="1:31" ht="45" customHeight="1">
      <c r="A74" s="2">
        <v>69</v>
      </c>
      <c r="B74" s="310">
        <v>6</v>
      </c>
      <c r="C74" s="310">
        <v>1060230</v>
      </c>
      <c r="D74" s="286" t="s">
        <v>1040</v>
      </c>
      <c r="E74" s="64" t="s">
        <v>2175</v>
      </c>
      <c r="F74" s="64" t="s">
        <v>927</v>
      </c>
      <c r="G74" s="8" t="s">
        <v>2451</v>
      </c>
      <c r="H74" s="6" t="s">
        <v>2452</v>
      </c>
      <c r="I74" s="16" t="s">
        <v>928</v>
      </c>
      <c r="J74" s="16" t="s">
        <v>928</v>
      </c>
      <c r="K74" s="264" t="s">
        <v>2454</v>
      </c>
      <c r="L74" s="7" t="s">
        <v>1041</v>
      </c>
      <c r="M74" s="6" t="s">
        <v>1615</v>
      </c>
      <c r="N74" s="6" t="s">
        <v>1371</v>
      </c>
      <c r="O74" s="9" t="s">
        <v>991</v>
      </c>
      <c r="P74" s="116" t="s">
        <v>979</v>
      </c>
      <c r="Q74" s="117" t="s">
        <v>462</v>
      </c>
      <c r="R74" s="2" t="s">
        <v>418</v>
      </c>
      <c r="S74" s="2">
        <v>221</v>
      </c>
      <c r="T74" s="146">
        <v>42205</v>
      </c>
      <c r="U74" s="2">
        <v>24</v>
      </c>
      <c r="V74" s="2">
        <v>7</v>
      </c>
      <c r="W74" s="2">
        <v>2015</v>
      </c>
      <c r="X74" s="2">
        <v>24</v>
      </c>
      <c r="Y74" s="2">
        <v>7</v>
      </c>
      <c r="Z74" s="2">
        <v>2018</v>
      </c>
      <c r="AA74" s="147">
        <v>9.2100000000000009</v>
      </c>
      <c r="AB74" s="16"/>
      <c r="AC74" s="97" t="s">
        <v>509</v>
      </c>
    </row>
    <row r="75" spans="1:31" ht="45" customHeight="1">
      <c r="A75" s="2">
        <v>70</v>
      </c>
      <c r="B75" s="310">
        <v>6</v>
      </c>
      <c r="C75" s="310">
        <v>1060247</v>
      </c>
      <c r="D75" s="286" t="s">
        <v>1009</v>
      </c>
      <c r="E75" s="2" t="s">
        <v>2172</v>
      </c>
      <c r="F75" s="64" t="s">
        <v>1010</v>
      </c>
      <c r="G75" s="8" t="s">
        <v>2453</v>
      </c>
      <c r="H75" s="6" t="s">
        <v>1011</v>
      </c>
      <c r="I75" s="16" t="s">
        <v>1012</v>
      </c>
      <c r="J75" s="16" t="s">
        <v>1012</v>
      </c>
      <c r="K75" s="264" t="s">
        <v>1809</v>
      </c>
      <c r="L75" s="54" t="s">
        <v>2455</v>
      </c>
      <c r="M75" s="6" t="s">
        <v>1535</v>
      </c>
      <c r="N75" s="7" t="s">
        <v>2002</v>
      </c>
      <c r="O75" s="9" t="s">
        <v>1013</v>
      </c>
      <c r="P75" s="116" t="s">
        <v>1014</v>
      </c>
      <c r="Q75" s="117" t="s">
        <v>453</v>
      </c>
      <c r="R75" s="2" t="s">
        <v>805</v>
      </c>
      <c r="S75" s="2">
        <v>3527</v>
      </c>
      <c r="T75" s="146">
        <v>42291</v>
      </c>
      <c r="U75" s="2">
        <v>15</v>
      </c>
      <c r="V75" s="2">
        <v>9</v>
      </c>
      <c r="W75" s="2">
        <v>2015</v>
      </c>
      <c r="X75" s="2">
        <v>15</v>
      </c>
      <c r="Y75" s="2">
        <v>9</v>
      </c>
      <c r="Z75" s="2">
        <v>2018</v>
      </c>
      <c r="AA75" s="147">
        <v>8.3800000000000008</v>
      </c>
      <c r="AB75" s="16"/>
      <c r="AC75" s="97" t="s">
        <v>522</v>
      </c>
    </row>
    <row r="76" spans="1:31" ht="45" customHeight="1">
      <c r="A76" s="47">
        <v>71</v>
      </c>
      <c r="B76" s="310">
        <v>6</v>
      </c>
      <c r="C76" s="310">
        <v>1060246</v>
      </c>
      <c r="D76" s="286" t="s">
        <v>1001</v>
      </c>
      <c r="E76" s="64" t="s">
        <v>2175</v>
      </c>
      <c r="F76" s="64" t="s">
        <v>1002</v>
      </c>
      <c r="G76" s="8" t="s">
        <v>1003</v>
      </c>
      <c r="H76" s="6" t="s">
        <v>2206</v>
      </c>
      <c r="I76" s="16" t="s">
        <v>1004</v>
      </c>
      <c r="J76" s="16" t="s">
        <v>1004</v>
      </c>
      <c r="K76" s="264">
        <v>992248135</v>
      </c>
      <c r="L76" s="7" t="s">
        <v>1154</v>
      </c>
      <c r="M76" s="6" t="s">
        <v>1270</v>
      </c>
      <c r="N76" s="6" t="s">
        <v>1372</v>
      </c>
      <c r="O76" s="9" t="s">
        <v>1975</v>
      </c>
      <c r="P76" s="116" t="s">
        <v>1005</v>
      </c>
      <c r="Q76" s="117" t="s">
        <v>458</v>
      </c>
      <c r="R76" s="2" t="s">
        <v>805</v>
      </c>
      <c r="S76" s="2">
        <v>3382</v>
      </c>
      <c r="T76" s="146">
        <v>42283</v>
      </c>
      <c r="U76" s="2">
        <v>27</v>
      </c>
      <c r="V76" s="2">
        <v>8</v>
      </c>
      <c r="W76" s="2">
        <v>2015</v>
      </c>
      <c r="X76" s="2">
        <v>27</v>
      </c>
      <c r="Y76" s="2">
        <v>8</v>
      </c>
      <c r="Z76" s="2">
        <v>2018</v>
      </c>
      <c r="AA76" s="147">
        <v>9.59</v>
      </c>
      <c r="AB76" s="16"/>
      <c r="AC76" s="97" t="s">
        <v>509</v>
      </c>
    </row>
    <row r="77" spans="1:31" ht="45" customHeight="1">
      <c r="A77" s="47">
        <v>72</v>
      </c>
      <c r="B77" s="310">
        <v>6</v>
      </c>
      <c r="C77" s="310">
        <v>1060251</v>
      </c>
      <c r="D77" s="286" t="s">
        <v>1214</v>
      </c>
      <c r="E77" s="64" t="s">
        <v>2175</v>
      </c>
      <c r="F77" s="64" t="s">
        <v>1222</v>
      </c>
      <c r="G77" s="8" t="s">
        <v>2103</v>
      </c>
      <c r="H77" s="6" t="s">
        <v>2104</v>
      </c>
      <c r="I77" s="16" t="s">
        <v>1234</v>
      </c>
      <c r="J77" s="16" t="s">
        <v>1234</v>
      </c>
      <c r="K77" s="264" t="s">
        <v>2105</v>
      </c>
      <c r="L77" s="7" t="s">
        <v>1530</v>
      </c>
      <c r="M77" s="6" t="s">
        <v>1531</v>
      </c>
      <c r="N77" s="6" t="s">
        <v>1534</v>
      </c>
      <c r="O77" s="32" t="s">
        <v>1434</v>
      </c>
      <c r="P77" s="116" t="s">
        <v>1225</v>
      </c>
      <c r="Q77" s="117" t="s">
        <v>458</v>
      </c>
      <c r="R77" s="2" t="s">
        <v>418</v>
      </c>
      <c r="S77" s="2">
        <v>419</v>
      </c>
      <c r="T77" s="146">
        <v>42347</v>
      </c>
      <c r="U77" s="2">
        <v>9</v>
      </c>
      <c r="V77" s="2">
        <v>12</v>
      </c>
      <c r="W77" s="2">
        <v>2015</v>
      </c>
      <c r="X77" s="2">
        <v>9</v>
      </c>
      <c r="Y77" s="2">
        <v>12</v>
      </c>
      <c r="Z77" s="2">
        <v>2018</v>
      </c>
      <c r="AA77" s="16">
        <v>8.2200000000000006</v>
      </c>
      <c r="AB77" s="16"/>
      <c r="AC77" s="97" t="s">
        <v>509</v>
      </c>
    </row>
    <row r="78" spans="1:31" ht="45" customHeight="1">
      <c r="A78" s="2">
        <v>73</v>
      </c>
      <c r="B78" s="313">
        <v>6</v>
      </c>
      <c r="C78" s="316">
        <v>1060259</v>
      </c>
      <c r="D78" s="289" t="s">
        <v>1625</v>
      </c>
      <c r="E78" s="98" t="s">
        <v>2158</v>
      </c>
      <c r="F78" s="98" t="s">
        <v>1626</v>
      </c>
      <c r="G78" s="18" t="s">
        <v>2511</v>
      </c>
      <c r="H78" s="17" t="s">
        <v>1668</v>
      </c>
      <c r="I78" s="32" t="s">
        <v>1628</v>
      </c>
      <c r="J78" s="32" t="s">
        <v>1628</v>
      </c>
      <c r="K78" s="267" t="s">
        <v>2512</v>
      </c>
      <c r="L78" s="56" t="s">
        <v>2513</v>
      </c>
      <c r="M78" s="17" t="s">
        <v>1747</v>
      </c>
      <c r="N78" s="17" t="s">
        <v>1670</v>
      </c>
      <c r="O78" s="33" t="s">
        <v>2017</v>
      </c>
      <c r="P78" s="118" t="s">
        <v>1934</v>
      </c>
      <c r="Q78" s="119" t="s">
        <v>458</v>
      </c>
      <c r="R78" s="30" t="s">
        <v>418</v>
      </c>
      <c r="S78" s="30">
        <v>156</v>
      </c>
      <c r="T78" s="201">
        <v>42489</v>
      </c>
      <c r="U78" s="30">
        <v>29</v>
      </c>
      <c r="V78" s="30">
        <v>4</v>
      </c>
      <c r="W78" s="30">
        <v>2016</v>
      </c>
      <c r="X78" s="30">
        <v>29</v>
      </c>
      <c r="Y78" s="30">
        <v>4</v>
      </c>
      <c r="Z78" s="30">
        <v>2019</v>
      </c>
      <c r="AA78" s="202"/>
      <c r="AB78" s="32"/>
      <c r="AC78" s="101" t="s">
        <v>509</v>
      </c>
    </row>
    <row r="79" spans="1:31" ht="45" customHeight="1">
      <c r="A79" s="2">
        <v>74</v>
      </c>
      <c r="B79" s="313">
        <v>6</v>
      </c>
      <c r="C79" s="313">
        <v>1060266</v>
      </c>
      <c r="D79" s="289" t="s">
        <v>2163</v>
      </c>
      <c r="E79" s="98" t="s">
        <v>2158</v>
      </c>
      <c r="F79" s="98" t="s">
        <v>1627</v>
      </c>
      <c r="G79" s="18" t="s">
        <v>2263</v>
      </c>
      <c r="H79" s="17" t="s">
        <v>2264</v>
      </c>
      <c r="I79" s="32" t="s">
        <v>1629</v>
      </c>
      <c r="J79" s="32" t="s">
        <v>1629</v>
      </c>
      <c r="K79" s="267">
        <v>56994696731</v>
      </c>
      <c r="L79" s="56" t="s">
        <v>2265</v>
      </c>
      <c r="M79" s="17" t="s">
        <v>1785</v>
      </c>
      <c r="N79" s="17" t="s">
        <v>1777</v>
      </c>
      <c r="O79" s="33" t="s">
        <v>2020</v>
      </c>
      <c r="P79" s="118" t="s">
        <v>1647</v>
      </c>
      <c r="Q79" s="119" t="s">
        <v>458</v>
      </c>
      <c r="R79" s="30" t="s">
        <v>418</v>
      </c>
      <c r="S79" s="30">
        <v>157</v>
      </c>
      <c r="T79" s="201">
        <v>42489</v>
      </c>
      <c r="U79" s="30">
        <v>29</v>
      </c>
      <c r="V79" s="30">
        <v>4</v>
      </c>
      <c r="W79" s="30">
        <v>2016</v>
      </c>
      <c r="X79" s="30">
        <v>29</v>
      </c>
      <c r="Y79" s="30">
        <v>4</v>
      </c>
      <c r="Z79" s="30">
        <v>2019</v>
      </c>
      <c r="AA79" s="202"/>
      <c r="AB79" s="32"/>
      <c r="AC79" s="101" t="s">
        <v>509</v>
      </c>
    </row>
    <row r="80" spans="1:31" ht="45" customHeight="1">
      <c r="A80" s="2">
        <v>75</v>
      </c>
      <c r="B80" s="311">
        <v>6</v>
      </c>
      <c r="C80" s="311">
        <v>1060248</v>
      </c>
      <c r="D80" s="287" t="s">
        <v>2164</v>
      </c>
      <c r="E80" s="64" t="s">
        <v>2155</v>
      </c>
      <c r="F80" s="65" t="s">
        <v>1046</v>
      </c>
      <c r="G80" s="10" t="s">
        <v>2076</v>
      </c>
      <c r="H80" s="11" t="s">
        <v>1536</v>
      </c>
      <c r="I80" s="38" t="s">
        <v>1047</v>
      </c>
      <c r="J80" s="38" t="s">
        <v>1462</v>
      </c>
      <c r="K80" s="268" t="s">
        <v>2356</v>
      </c>
      <c r="L80" s="12" t="s">
        <v>1048</v>
      </c>
      <c r="M80" s="11" t="s">
        <v>1532</v>
      </c>
      <c r="N80" s="11" t="s">
        <v>1533</v>
      </c>
      <c r="O80" s="13" t="s">
        <v>2021</v>
      </c>
      <c r="P80" s="120" t="s">
        <v>1049</v>
      </c>
      <c r="Q80" s="121" t="s">
        <v>457</v>
      </c>
      <c r="R80" s="1" t="s">
        <v>805</v>
      </c>
      <c r="S80" s="1">
        <v>3718</v>
      </c>
      <c r="T80" s="200">
        <v>42303</v>
      </c>
      <c r="U80" s="1">
        <v>15</v>
      </c>
      <c r="V80" s="1">
        <v>9</v>
      </c>
      <c r="W80" s="1">
        <v>2015</v>
      </c>
      <c r="X80" s="1">
        <v>15</v>
      </c>
      <c r="Y80" s="1">
        <v>9</v>
      </c>
      <c r="Z80" s="1">
        <v>2018</v>
      </c>
      <c r="AA80" s="186">
        <v>8.09</v>
      </c>
      <c r="AB80" s="38"/>
      <c r="AC80" s="104" t="s">
        <v>509</v>
      </c>
    </row>
    <row r="81" spans="1:30" ht="32.25" customHeight="1">
      <c r="A81" s="47">
        <v>76</v>
      </c>
      <c r="B81" s="312">
        <v>7</v>
      </c>
      <c r="C81" s="312">
        <v>1070301</v>
      </c>
      <c r="D81" s="288" t="s">
        <v>151</v>
      </c>
      <c r="E81" s="64" t="s">
        <v>2155</v>
      </c>
      <c r="F81" s="68" t="s">
        <v>159</v>
      </c>
      <c r="G81" s="14" t="s">
        <v>1522</v>
      </c>
      <c r="H81" s="14" t="s">
        <v>1160</v>
      </c>
      <c r="I81" s="68" t="s">
        <v>172</v>
      </c>
      <c r="J81" s="68" t="s">
        <v>172</v>
      </c>
      <c r="K81" s="269" t="s">
        <v>2548</v>
      </c>
      <c r="L81" s="3" t="s">
        <v>1161</v>
      </c>
      <c r="M81" s="20" t="s">
        <v>1271</v>
      </c>
      <c r="N81" s="3" t="str">
        <f>HYPERLINK("https://www.facebook.com/opd.sanclemente","https://www.facebook.com/opd.sanclemente")</f>
        <v>https://www.facebook.com/opd.sanclemente</v>
      </c>
      <c r="O81" s="36" t="s">
        <v>529</v>
      </c>
      <c r="P81" s="122" t="s">
        <v>1935</v>
      </c>
      <c r="Q81" s="123" t="s">
        <v>457</v>
      </c>
      <c r="R81" s="5" t="s">
        <v>484</v>
      </c>
      <c r="S81" s="5">
        <v>391</v>
      </c>
      <c r="T81" s="196">
        <v>42247</v>
      </c>
      <c r="U81" s="5">
        <v>1</v>
      </c>
      <c r="V81" s="5">
        <v>9</v>
      </c>
      <c r="W81" s="5">
        <v>2012</v>
      </c>
      <c r="X81" s="5">
        <v>1</v>
      </c>
      <c r="Y81" s="5">
        <v>9</v>
      </c>
      <c r="Z81" s="5">
        <v>2018</v>
      </c>
      <c r="AA81" s="197">
        <v>7.57</v>
      </c>
      <c r="AB81" s="36">
        <v>7.65</v>
      </c>
      <c r="AC81" s="94" t="s">
        <v>509</v>
      </c>
    </row>
    <row r="82" spans="1:30" ht="30" customHeight="1">
      <c r="A82" s="47">
        <v>77</v>
      </c>
      <c r="B82" s="310">
        <v>7</v>
      </c>
      <c r="C82" s="310">
        <v>1070290</v>
      </c>
      <c r="D82" s="286" t="s">
        <v>152</v>
      </c>
      <c r="E82" s="64" t="s">
        <v>2157</v>
      </c>
      <c r="F82" s="64" t="s">
        <v>160</v>
      </c>
      <c r="G82" s="6" t="s">
        <v>167</v>
      </c>
      <c r="H82" s="6" t="s">
        <v>168</v>
      </c>
      <c r="I82" s="2" t="s">
        <v>173</v>
      </c>
      <c r="J82" s="2" t="s">
        <v>173</v>
      </c>
      <c r="K82" s="251" t="s">
        <v>180</v>
      </c>
      <c r="L82" s="6" t="s">
        <v>2344</v>
      </c>
      <c r="M82" s="6" t="s">
        <v>1443</v>
      </c>
      <c r="N82" s="7" t="s">
        <v>1030</v>
      </c>
      <c r="O82" s="16" t="s">
        <v>531</v>
      </c>
      <c r="P82" s="124" t="s">
        <v>1863</v>
      </c>
      <c r="Q82" s="125" t="s">
        <v>461</v>
      </c>
      <c r="R82" s="2" t="s">
        <v>484</v>
      </c>
      <c r="S82" s="2">
        <v>116</v>
      </c>
      <c r="T82" s="146">
        <v>42066</v>
      </c>
      <c r="U82" s="2">
        <v>3</v>
      </c>
      <c r="V82" s="2">
        <v>3</v>
      </c>
      <c r="W82" s="2">
        <v>2012</v>
      </c>
      <c r="X82" s="2">
        <v>3</v>
      </c>
      <c r="Y82" s="2">
        <v>3</v>
      </c>
      <c r="Z82" s="2">
        <v>2018</v>
      </c>
      <c r="AA82" s="147">
        <v>6</v>
      </c>
      <c r="AB82" s="16">
        <v>9</v>
      </c>
      <c r="AC82" s="97" t="s">
        <v>509</v>
      </c>
    </row>
    <row r="83" spans="1:30" ht="30" customHeight="1">
      <c r="A83" s="2">
        <v>78</v>
      </c>
      <c r="B83" s="310">
        <v>7</v>
      </c>
      <c r="C83" s="310">
        <v>1070291</v>
      </c>
      <c r="D83" s="286" t="s">
        <v>153</v>
      </c>
      <c r="E83" s="64" t="s">
        <v>2157</v>
      </c>
      <c r="F83" s="64" t="s">
        <v>161</v>
      </c>
      <c r="G83" s="8" t="s">
        <v>2228</v>
      </c>
      <c r="H83" s="6" t="s">
        <v>169</v>
      </c>
      <c r="I83" s="2" t="s">
        <v>174</v>
      </c>
      <c r="J83" s="2" t="s">
        <v>174</v>
      </c>
      <c r="K83" s="251" t="s">
        <v>2229</v>
      </c>
      <c r="L83" s="6" t="s">
        <v>181</v>
      </c>
      <c r="M83" s="6" t="s">
        <v>1272</v>
      </c>
      <c r="N83" s="6" t="s">
        <v>1031</v>
      </c>
      <c r="O83" s="16" t="s">
        <v>528</v>
      </c>
      <c r="P83" s="126" t="s">
        <v>1936</v>
      </c>
      <c r="Q83" s="127" t="s">
        <v>461</v>
      </c>
      <c r="R83" s="2" t="s">
        <v>484</v>
      </c>
      <c r="S83" s="215">
        <v>111</v>
      </c>
      <c r="T83" s="146">
        <v>42065</v>
      </c>
      <c r="U83" s="2">
        <v>3</v>
      </c>
      <c r="V83" s="2">
        <v>3</v>
      </c>
      <c r="W83" s="2">
        <v>2012</v>
      </c>
      <c r="X83" s="2">
        <v>3</v>
      </c>
      <c r="Y83" s="2">
        <v>3</v>
      </c>
      <c r="Z83" s="2">
        <v>2018</v>
      </c>
      <c r="AA83" s="147">
        <v>7</v>
      </c>
      <c r="AB83" s="16">
        <v>8</v>
      </c>
      <c r="AC83" s="97" t="s">
        <v>522</v>
      </c>
    </row>
    <row r="84" spans="1:30" ht="72" customHeight="1">
      <c r="A84" s="2">
        <v>79</v>
      </c>
      <c r="B84" s="310">
        <v>7</v>
      </c>
      <c r="C84" s="310">
        <v>1070289</v>
      </c>
      <c r="D84" s="286" t="s">
        <v>154</v>
      </c>
      <c r="E84" s="2" t="s">
        <v>2170</v>
      </c>
      <c r="F84" s="137" t="s">
        <v>162</v>
      </c>
      <c r="G84" s="8" t="s">
        <v>2282</v>
      </c>
      <c r="H84" s="6" t="s">
        <v>2122</v>
      </c>
      <c r="I84" s="2" t="s">
        <v>175</v>
      </c>
      <c r="J84" s="2" t="s">
        <v>1463</v>
      </c>
      <c r="K84" s="251" t="s">
        <v>2123</v>
      </c>
      <c r="L84" s="7" t="s">
        <v>182</v>
      </c>
      <c r="M84" s="6" t="s">
        <v>1273</v>
      </c>
      <c r="N84" s="6" t="str">
        <f>HYPERLINK("https://www.facebook.com/opd.sanjaviervillaalegre","https://www.facebook.com/opd.sanjaviervillaalegre")</f>
        <v>https://www.facebook.com/opd.sanjaviervillaalegre</v>
      </c>
      <c r="O84" s="16" t="s">
        <v>1568</v>
      </c>
      <c r="P84" s="124" t="s">
        <v>1937</v>
      </c>
      <c r="Q84" s="125" t="s">
        <v>457</v>
      </c>
      <c r="R84" s="2" t="s">
        <v>484</v>
      </c>
      <c r="S84" s="2">
        <v>114</v>
      </c>
      <c r="T84" s="146">
        <v>42066</v>
      </c>
      <c r="U84" s="2">
        <v>3</v>
      </c>
      <c r="V84" s="2">
        <v>3</v>
      </c>
      <c r="W84" s="2">
        <v>2012</v>
      </c>
      <c r="X84" s="2">
        <v>3</v>
      </c>
      <c r="Y84" s="2">
        <v>3</v>
      </c>
      <c r="Z84" s="2">
        <v>2018</v>
      </c>
      <c r="AA84" s="147">
        <v>7</v>
      </c>
      <c r="AB84" s="16">
        <v>8</v>
      </c>
      <c r="AC84" s="97" t="s">
        <v>509</v>
      </c>
    </row>
    <row r="85" spans="1:30" ht="40.5" customHeight="1">
      <c r="A85" s="2">
        <v>80</v>
      </c>
      <c r="B85" s="310">
        <v>7</v>
      </c>
      <c r="C85" s="310">
        <v>1070288</v>
      </c>
      <c r="D85" s="295" t="s">
        <v>155</v>
      </c>
      <c r="E85" s="2" t="s">
        <v>2170</v>
      </c>
      <c r="F85" s="64" t="s">
        <v>163</v>
      </c>
      <c r="G85" s="8" t="s">
        <v>2299</v>
      </c>
      <c r="H85" s="6" t="s">
        <v>1162</v>
      </c>
      <c r="I85" s="2" t="s">
        <v>176</v>
      </c>
      <c r="J85" s="2" t="s">
        <v>1464</v>
      </c>
      <c r="K85" s="251" t="s">
        <v>2106</v>
      </c>
      <c r="L85" s="6" t="s">
        <v>2300</v>
      </c>
      <c r="M85" s="7" t="s">
        <v>1325</v>
      </c>
      <c r="N85" s="6" t="str">
        <f>HYPERLINK("https://www.facebook.com/opd.parral","https://www.facebook.com/opd.parral")</f>
        <v>https://www.facebook.com/opd.parral</v>
      </c>
      <c r="O85" s="16" t="s">
        <v>530</v>
      </c>
      <c r="P85" s="124" t="s">
        <v>1864</v>
      </c>
      <c r="Q85" s="125" t="s">
        <v>453</v>
      </c>
      <c r="R85" s="2" t="s">
        <v>484</v>
      </c>
      <c r="S85" s="2">
        <v>114</v>
      </c>
      <c r="T85" s="146">
        <v>42066</v>
      </c>
      <c r="U85" s="2">
        <v>3</v>
      </c>
      <c r="V85" s="2">
        <v>3</v>
      </c>
      <c r="W85" s="2">
        <v>2012</v>
      </c>
      <c r="X85" s="2">
        <v>3</v>
      </c>
      <c r="Y85" s="2">
        <v>3</v>
      </c>
      <c r="Z85" s="2">
        <v>2018</v>
      </c>
      <c r="AA85" s="147">
        <v>7</v>
      </c>
      <c r="AB85" s="16">
        <v>7</v>
      </c>
      <c r="AC85" s="97" t="s">
        <v>509</v>
      </c>
    </row>
    <row r="86" spans="1:30" ht="42" customHeight="1">
      <c r="A86" s="47">
        <v>81</v>
      </c>
      <c r="B86" s="310">
        <v>7</v>
      </c>
      <c r="C86" s="310">
        <v>1070292</v>
      </c>
      <c r="D86" s="286" t="s">
        <v>156</v>
      </c>
      <c r="E86" s="2" t="s">
        <v>2170</v>
      </c>
      <c r="F86" s="64" t="s">
        <v>164</v>
      </c>
      <c r="G86" s="8" t="s">
        <v>2048</v>
      </c>
      <c r="H86" s="6" t="s">
        <v>1163</v>
      </c>
      <c r="I86" s="2" t="s">
        <v>177</v>
      </c>
      <c r="J86" s="2" t="s">
        <v>177</v>
      </c>
      <c r="K86" s="264" t="s">
        <v>2313</v>
      </c>
      <c r="L86" s="6" t="s">
        <v>183</v>
      </c>
      <c r="M86" s="6" t="s">
        <v>1236</v>
      </c>
      <c r="N86" s="6" t="str">
        <f>HYPERLINK("https://www.facebook.com/opd.curico.7","https://www.facebook.com/opd.curico.7")</f>
        <v>https://www.facebook.com/opd.curico.7</v>
      </c>
      <c r="O86" s="16" t="s">
        <v>527</v>
      </c>
      <c r="P86" s="124" t="s">
        <v>1865</v>
      </c>
      <c r="Q86" s="125" t="s">
        <v>457</v>
      </c>
      <c r="R86" s="2" t="s">
        <v>484</v>
      </c>
      <c r="S86" s="2">
        <v>117</v>
      </c>
      <c r="T86" s="146">
        <v>42066</v>
      </c>
      <c r="U86" s="2">
        <v>2</v>
      </c>
      <c r="V86" s="2">
        <v>3</v>
      </c>
      <c r="W86" s="2">
        <v>2012</v>
      </c>
      <c r="X86" s="2">
        <v>3</v>
      </c>
      <c r="Y86" s="2">
        <v>3</v>
      </c>
      <c r="Z86" s="2">
        <v>2018</v>
      </c>
      <c r="AA86" s="147">
        <v>7</v>
      </c>
      <c r="AB86" s="16">
        <v>5.26</v>
      </c>
      <c r="AC86" s="97" t="s">
        <v>509</v>
      </c>
    </row>
    <row r="87" spans="1:30" ht="45.75" customHeight="1">
      <c r="A87" s="47">
        <v>82</v>
      </c>
      <c r="B87" s="310">
        <v>7</v>
      </c>
      <c r="C87" s="310">
        <v>1070287</v>
      </c>
      <c r="D87" s="286" t="s">
        <v>157</v>
      </c>
      <c r="E87" s="64" t="s">
        <v>2155</v>
      </c>
      <c r="F87" s="137" t="s">
        <v>165</v>
      </c>
      <c r="G87" s="8" t="s">
        <v>2049</v>
      </c>
      <c r="H87" s="6" t="s">
        <v>170</v>
      </c>
      <c r="I87" s="2" t="s">
        <v>178</v>
      </c>
      <c r="J87" s="2" t="s">
        <v>178</v>
      </c>
      <c r="K87" s="265" t="s">
        <v>2128</v>
      </c>
      <c r="L87" s="35" t="s">
        <v>184</v>
      </c>
      <c r="M87" s="6" t="s">
        <v>1658</v>
      </c>
      <c r="N87" s="6" t="str">
        <f>HYPERLINK("https://www.facebook.com/opd.constitucionempedrado","https://www.facebook.com/opd.constitucionempedrado")</f>
        <v>https://www.facebook.com/opd.constitucionempedrado</v>
      </c>
      <c r="O87" s="16" t="s">
        <v>1981</v>
      </c>
      <c r="P87" s="124" t="s">
        <v>1866</v>
      </c>
      <c r="Q87" s="125" t="s">
        <v>458</v>
      </c>
      <c r="R87" s="2" t="s">
        <v>484</v>
      </c>
      <c r="S87" s="2">
        <v>126</v>
      </c>
      <c r="T87" s="146">
        <v>42074</v>
      </c>
      <c r="U87" s="2">
        <v>11</v>
      </c>
      <c r="V87" s="2">
        <v>3</v>
      </c>
      <c r="W87" s="2">
        <v>2012</v>
      </c>
      <c r="X87" s="2">
        <v>11</v>
      </c>
      <c r="Y87" s="2">
        <v>8</v>
      </c>
      <c r="Z87" s="2">
        <v>2018</v>
      </c>
      <c r="AA87" s="147">
        <v>7</v>
      </c>
      <c r="AB87" s="16">
        <v>8</v>
      </c>
      <c r="AC87" s="97" t="s">
        <v>509</v>
      </c>
    </row>
    <row r="88" spans="1:30" ht="31.5" customHeight="1">
      <c r="A88" s="2">
        <v>83</v>
      </c>
      <c r="B88" s="310">
        <v>7</v>
      </c>
      <c r="C88" s="310">
        <v>1070368</v>
      </c>
      <c r="D88" s="286" t="s">
        <v>158</v>
      </c>
      <c r="E88" s="64" t="s">
        <v>2157</v>
      </c>
      <c r="F88" s="64" t="s">
        <v>166</v>
      </c>
      <c r="G88" s="6" t="s">
        <v>2456</v>
      </c>
      <c r="H88" s="6" t="s">
        <v>171</v>
      </c>
      <c r="I88" s="2" t="s">
        <v>2457</v>
      </c>
      <c r="J88" s="2" t="s">
        <v>179</v>
      </c>
      <c r="K88" s="270">
        <v>732564775</v>
      </c>
      <c r="L88" s="54" t="s">
        <v>2458</v>
      </c>
      <c r="M88" s="54" t="s">
        <v>1324</v>
      </c>
      <c r="N88" s="6" t="s">
        <v>2459</v>
      </c>
      <c r="O88" s="2" t="s">
        <v>777</v>
      </c>
      <c r="P88" s="30" t="s">
        <v>2013</v>
      </c>
      <c r="Q88" s="124" t="s">
        <v>1867</v>
      </c>
      <c r="R88" s="125" t="s">
        <v>461</v>
      </c>
      <c r="S88" s="2" t="s">
        <v>418</v>
      </c>
      <c r="T88" s="2">
        <v>259</v>
      </c>
      <c r="U88" s="146">
        <v>42156</v>
      </c>
      <c r="V88" s="2">
        <v>1</v>
      </c>
      <c r="W88" s="2">
        <v>6</v>
      </c>
      <c r="X88" s="2">
        <v>2015</v>
      </c>
      <c r="Y88" s="2">
        <v>1</v>
      </c>
      <c r="Z88" s="2">
        <v>6</v>
      </c>
      <c r="AA88" s="2">
        <v>2018</v>
      </c>
      <c r="AB88" s="147">
        <v>7.59</v>
      </c>
      <c r="AC88" s="97" t="s">
        <v>509</v>
      </c>
      <c r="AD88" s="97" t="s">
        <v>509</v>
      </c>
    </row>
    <row r="89" spans="1:30" ht="45" customHeight="1">
      <c r="A89" s="2">
        <v>84</v>
      </c>
      <c r="B89" s="310">
        <v>7</v>
      </c>
      <c r="C89" s="310">
        <v>1070336</v>
      </c>
      <c r="D89" s="286" t="s">
        <v>823</v>
      </c>
      <c r="E89" s="64" t="s">
        <v>2157</v>
      </c>
      <c r="F89" s="64" t="s">
        <v>661</v>
      </c>
      <c r="G89" s="6" t="s">
        <v>2317</v>
      </c>
      <c r="H89" s="6" t="s">
        <v>2125</v>
      </c>
      <c r="I89" s="2" t="s">
        <v>664</v>
      </c>
      <c r="J89" s="2" t="s">
        <v>1465</v>
      </c>
      <c r="K89" s="251" t="s">
        <v>2319</v>
      </c>
      <c r="L89" s="54" t="s">
        <v>2318</v>
      </c>
      <c r="M89" s="6" t="s">
        <v>1429</v>
      </c>
      <c r="N89" s="6" t="s">
        <v>1373</v>
      </c>
      <c r="O89" s="16" t="s">
        <v>1982</v>
      </c>
      <c r="P89" s="124" t="s">
        <v>665</v>
      </c>
      <c r="Q89" s="125" t="s">
        <v>458</v>
      </c>
      <c r="R89" s="2" t="s">
        <v>418</v>
      </c>
      <c r="S89" s="2">
        <v>261</v>
      </c>
      <c r="T89" s="146">
        <v>42156</v>
      </c>
      <c r="U89" s="2">
        <v>1</v>
      </c>
      <c r="V89" s="2">
        <v>6</v>
      </c>
      <c r="W89" s="2">
        <v>2015</v>
      </c>
      <c r="X89" s="2">
        <v>1</v>
      </c>
      <c r="Y89" s="2">
        <v>6</v>
      </c>
      <c r="Z89" s="2">
        <v>2018</v>
      </c>
      <c r="AA89" s="147">
        <v>7.09</v>
      </c>
      <c r="AB89" s="16"/>
      <c r="AC89" s="97" t="s">
        <v>509</v>
      </c>
    </row>
    <row r="90" spans="1:30" ht="31.5" customHeight="1">
      <c r="A90" s="2">
        <v>85</v>
      </c>
      <c r="B90" s="310">
        <v>7</v>
      </c>
      <c r="C90" s="310">
        <v>1070367</v>
      </c>
      <c r="D90" s="286" t="s">
        <v>660</v>
      </c>
      <c r="E90" s="64" t="s">
        <v>2157</v>
      </c>
      <c r="F90" s="64" t="s">
        <v>662</v>
      </c>
      <c r="G90" s="6" t="s">
        <v>2517</v>
      </c>
      <c r="H90" s="6" t="s">
        <v>2515</v>
      </c>
      <c r="I90" s="2" t="s">
        <v>2516</v>
      </c>
      <c r="J90" s="2" t="s">
        <v>663</v>
      </c>
      <c r="K90" s="251">
        <v>752492921</v>
      </c>
      <c r="L90" s="54" t="s">
        <v>2514</v>
      </c>
      <c r="M90" s="6" t="s">
        <v>1431</v>
      </c>
      <c r="N90" s="6" t="s">
        <v>1374</v>
      </c>
      <c r="O90" s="16" t="s">
        <v>1569</v>
      </c>
      <c r="P90" s="124" t="s">
        <v>666</v>
      </c>
      <c r="Q90" s="125" t="s">
        <v>457</v>
      </c>
      <c r="R90" s="2" t="s">
        <v>418</v>
      </c>
      <c r="S90" s="2">
        <v>262</v>
      </c>
      <c r="T90" s="146">
        <v>42156</v>
      </c>
      <c r="U90" s="2">
        <v>1</v>
      </c>
      <c r="V90" s="2">
        <v>6</v>
      </c>
      <c r="W90" s="2">
        <v>2015</v>
      </c>
      <c r="X90" s="2">
        <v>1</v>
      </c>
      <c r="Y90" s="2">
        <v>6</v>
      </c>
      <c r="Z90" s="2">
        <v>2018</v>
      </c>
      <c r="AA90" s="147">
        <v>7.22</v>
      </c>
      <c r="AB90" s="16"/>
      <c r="AC90" s="97" t="s">
        <v>509</v>
      </c>
    </row>
    <row r="91" spans="1:30" ht="45" customHeight="1">
      <c r="A91" s="47">
        <v>86</v>
      </c>
      <c r="B91" s="310">
        <v>7</v>
      </c>
      <c r="C91" s="310">
        <v>1070403</v>
      </c>
      <c r="D91" s="286" t="s">
        <v>997</v>
      </c>
      <c r="E91" s="64" t="s">
        <v>2155</v>
      </c>
      <c r="F91" s="64" t="s">
        <v>998</v>
      </c>
      <c r="G91" s="6" t="s">
        <v>2126</v>
      </c>
      <c r="H91" s="6" t="s">
        <v>2518</v>
      </c>
      <c r="I91" s="2" t="s">
        <v>999</v>
      </c>
      <c r="J91" s="2" t="s">
        <v>1466</v>
      </c>
      <c r="K91" s="251" t="s">
        <v>2519</v>
      </c>
      <c r="L91" s="54" t="s">
        <v>2127</v>
      </c>
      <c r="M91" s="6" t="s">
        <v>1685</v>
      </c>
      <c r="N91" s="6" t="s">
        <v>1375</v>
      </c>
      <c r="O91" s="2" t="s">
        <v>2012</v>
      </c>
      <c r="P91" s="124" t="s">
        <v>1000</v>
      </c>
      <c r="Q91" s="125" t="s">
        <v>458</v>
      </c>
      <c r="R91" s="2" t="s">
        <v>805</v>
      </c>
      <c r="S91" s="2">
        <v>4083</v>
      </c>
      <c r="T91" s="146">
        <v>42327</v>
      </c>
      <c r="U91" s="2">
        <v>15</v>
      </c>
      <c r="V91" s="2">
        <v>9</v>
      </c>
      <c r="W91" s="2">
        <v>2015</v>
      </c>
      <c r="X91" s="2">
        <v>15</v>
      </c>
      <c r="Y91" s="2">
        <v>9</v>
      </c>
      <c r="Z91" s="2">
        <v>2018</v>
      </c>
      <c r="AA91" s="147"/>
      <c r="AB91" s="16"/>
      <c r="AC91" s="97" t="s">
        <v>509</v>
      </c>
    </row>
    <row r="92" spans="1:30" ht="31.5" customHeight="1">
      <c r="A92" s="47">
        <v>87</v>
      </c>
      <c r="B92" s="310">
        <v>7</v>
      </c>
      <c r="C92" s="310">
        <v>1070387</v>
      </c>
      <c r="D92" s="286" t="s">
        <v>1006</v>
      </c>
      <c r="E92" s="64" t="s">
        <v>2155</v>
      </c>
      <c r="F92" s="64" t="s">
        <v>1007</v>
      </c>
      <c r="G92" s="6" t="s">
        <v>2050</v>
      </c>
      <c r="H92" s="6" t="s">
        <v>2531</v>
      </c>
      <c r="I92" s="2" t="s">
        <v>2532</v>
      </c>
      <c r="J92" s="2" t="s">
        <v>1467</v>
      </c>
      <c r="K92" s="251">
        <v>94299426</v>
      </c>
      <c r="L92" s="54" t="s">
        <v>2118</v>
      </c>
      <c r="M92" s="6" t="s">
        <v>1687</v>
      </c>
      <c r="N92" s="6" t="s">
        <v>1376</v>
      </c>
      <c r="O92" s="9" t="s">
        <v>1983</v>
      </c>
      <c r="P92" s="128" t="s">
        <v>1008</v>
      </c>
      <c r="Q92" s="129" t="s">
        <v>461</v>
      </c>
      <c r="R92" s="2" t="s">
        <v>805</v>
      </c>
      <c r="S92" s="2">
        <v>3591</v>
      </c>
      <c r="T92" s="146">
        <v>42293</v>
      </c>
      <c r="U92" s="2">
        <v>15</v>
      </c>
      <c r="V92" s="2">
        <v>9</v>
      </c>
      <c r="W92" s="2">
        <v>2015</v>
      </c>
      <c r="X92" s="2">
        <v>15</v>
      </c>
      <c r="Y92" s="2">
        <v>9</v>
      </c>
      <c r="Z92" s="2">
        <v>2018</v>
      </c>
      <c r="AA92" s="147"/>
      <c r="AB92" s="16"/>
      <c r="AC92" s="97" t="s">
        <v>509</v>
      </c>
    </row>
    <row r="93" spans="1:30" ht="39.75" customHeight="1">
      <c r="A93" s="2">
        <v>88</v>
      </c>
      <c r="B93" s="310">
        <v>7</v>
      </c>
      <c r="C93" s="310">
        <v>1070400</v>
      </c>
      <c r="D93" s="286" t="s">
        <v>993</v>
      </c>
      <c r="E93" s="64" t="s">
        <v>2155</v>
      </c>
      <c r="F93" s="64" t="s">
        <v>994</v>
      </c>
      <c r="G93" s="6" t="s">
        <v>2119</v>
      </c>
      <c r="H93" s="6" t="s">
        <v>2120</v>
      </c>
      <c r="I93" s="2" t="s">
        <v>995</v>
      </c>
      <c r="J93" s="2" t="s">
        <v>995</v>
      </c>
      <c r="K93" s="251">
        <v>95778677</v>
      </c>
      <c r="L93" s="7" t="s">
        <v>2121</v>
      </c>
      <c r="M93" s="54" t="s">
        <v>2530</v>
      </c>
      <c r="N93" s="6" t="s">
        <v>1778</v>
      </c>
      <c r="O93" s="9" t="s">
        <v>2008</v>
      </c>
      <c r="P93" s="124" t="s">
        <v>996</v>
      </c>
      <c r="Q93" s="125" t="s">
        <v>457</v>
      </c>
      <c r="R93" s="2" t="s">
        <v>805</v>
      </c>
      <c r="S93" s="2">
        <v>3912</v>
      </c>
      <c r="T93" s="146">
        <v>42317</v>
      </c>
      <c r="U93" s="2">
        <v>15</v>
      </c>
      <c r="V93" s="2">
        <v>9</v>
      </c>
      <c r="W93" s="2">
        <v>2015</v>
      </c>
      <c r="X93" s="2">
        <v>15</v>
      </c>
      <c r="Y93" s="2">
        <v>9</v>
      </c>
      <c r="Z93" s="2">
        <v>2018</v>
      </c>
      <c r="AA93" s="147"/>
      <c r="AB93" s="16"/>
      <c r="AC93" s="97" t="s">
        <v>509</v>
      </c>
    </row>
    <row r="94" spans="1:30" ht="31.5" customHeight="1">
      <c r="A94" s="2">
        <v>89</v>
      </c>
      <c r="B94" s="313">
        <v>7</v>
      </c>
      <c r="C94" s="310">
        <v>1070441</v>
      </c>
      <c r="D94" s="289" t="s">
        <v>1630</v>
      </c>
      <c r="E94" s="98" t="s">
        <v>2158</v>
      </c>
      <c r="F94" s="98" t="s">
        <v>1631</v>
      </c>
      <c r="G94" s="17" t="s">
        <v>1679</v>
      </c>
      <c r="H94" s="17" t="s">
        <v>1680</v>
      </c>
      <c r="I94" s="30" t="s">
        <v>1632</v>
      </c>
      <c r="J94" s="30" t="s">
        <v>1632</v>
      </c>
      <c r="K94" s="254" t="s">
        <v>2124</v>
      </c>
      <c r="L94" s="19" t="s">
        <v>1681</v>
      </c>
      <c r="M94" s="17" t="s">
        <v>1762</v>
      </c>
      <c r="N94" s="17" t="s">
        <v>1779</v>
      </c>
      <c r="O94" s="32" t="s">
        <v>2008</v>
      </c>
      <c r="P94" s="130" t="s">
        <v>1648</v>
      </c>
      <c r="Q94" s="131" t="s">
        <v>458</v>
      </c>
      <c r="R94" s="30" t="s">
        <v>418</v>
      </c>
      <c r="S94" s="30">
        <v>185</v>
      </c>
      <c r="T94" s="201">
        <v>42489</v>
      </c>
      <c r="U94" s="30">
        <v>29</v>
      </c>
      <c r="V94" s="30">
        <v>4</v>
      </c>
      <c r="W94" s="30">
        <v>2016</v>
      </c>
      <c r="X94" s="30">
        <v>29</v>
      </c>
      <c r="Y94" s="30">
        <v>4</v>
      </c>
      <c r="Z94" s="30">
        <v>2019</v>
      </c>
      <c r="AA94" s="202"/>
      <c r="AB94" s="32"/>
      <c r="AC94" s="101" t="s">
        <v>509</v>
      </c>
    </row>
    <row r="95" spans="1:30" ht="31.5" customHeight="1">
      <c r="A95" s="2">
        <v>90</v>
      </c>
      <c r="B95" s="313">
        <v>7</v>
      </c>
      <c r="C95" s="310">
        <v>1070445</v>
      </c>
      <c r="D95" s="289" t="s">
        <v>1758</v>
      </c>
      <c r="E95" s="98" t="s">
        <v>2158</v>
      </c>
      <c r="F95" s="98" t="s">
        <v>1712</v>
      </c>
      <c r="G95" s="17" t="s">
        <v>2051</v>
      </c>
      <c r="H95" s="17" t="s">
        <v>2541</v>
      </c>
      <c r="I95" s="30" t="s">
        <v>1713</v>
      </c>
      <c r="J95" s="30" t="s">
        <v>1714</v>
      </c>
      <c r="K95" s="254">
        <v>956489840</v>
      </c>
      <c r="L95" s="56" t="s">
        <v>2542</v>
      </c>
      <c r="M95" s="17" t="s">
        <v>1446</v>
      </c>
      <c r="N95" s="17" t="s">
        <v>1796</v>
      </c>
      <c r="O95" s="32" t="s">
        <v>1973</v>
      </c>
      <c r="P95" s="130" t="s">
        <v>1739</v>
      </c>
      <c r="Q95" s="131" t="s">
        <v>457</v>
      </c>
      <c r="R95" s="30" t="s">
        <v>418</v>
      </c>
      <c r="S95" s="30">
        <v>285</v>
      </c>
      <c r="T95" s="201">
        <v>42562</v>
      </c>
      <c r="U95" s="30">
        <v>11</v>
      </c>
      <c r="V95" s="30">
        <v>7</v>
      </c>
      <c r="W95" s="30">
        <v>2016</v>
      </c>
      <c r="X95" s="30">
        <v>11</v>
      </c>
      <c r="Y95" s="30">
        <v>7</v>
      </c>
      <c r="Z95" s="30">
        <v>2019</v>
      </c>
      <c r="AA95" s="202"/>
      <c r="AB95" s="32"/>
      <c r="AC95" s="101" t="s">
        <v>509</v>
      </c>
    </row>
    <row r="96" spans="1:30" ht="31.5" customHeight="1">
      <c r="A96" s="47">
        <v>91</v>
      </c>
      <c r="B96" s="311">
        <v>7</v>
      </c>
      <c r="C96" s="317">
        <v>1070415</v>
      </c>
      <c r="D96" s="287" t="s">
        <v>1539</v>
      </c>
      <c r="E96" s="64" t="s">
        <v>2175</v>
      </c>
      <c r="F96" s="65" t="s">
        <v>1427</v>
      </c>
      <c r="G96" s="11" t="s">
        <v>2534</v>
      </c>
      <c r="H96" s="11" t="s">
        <v>2535</v>
      </c>
      <c r="I96" s="1" t="s">
        <v>1428</v>
      </c>
      <c r="J96" s="1" t="s">
        <v>1428</v>
      </c>
      <c r="K96" s="252" t="s">
        <v>2536</v>
      </c>
      <c r="L96" s="55" t="s">
        <v>2537</v>
      </c>
      <c r="M96" s="11" t="s">
        <v>1686</v>
      </c>
      <c r="N96" s="11" t="s">
        <v>1683</v>
      </c>
      <c r="O96" s="38" t="s">
        <v>1957</v>
      </c>
      <c r="P96" s="132" t="s">
        <v>1938</v>
      </c>
      <c r="Q96" s="133" t="s">
        <v>458</v>
      </c>
      <c r="R96" s="1" t="s">
        <v>418</v>
      </c>
      <c r="S96" s="1">
        <v>582</v>
      </c>
      <c r="T96" s="200">
        <v>42347</v>
      </c>
      <c r="U96" s="1">
        <v>9</v>
      </c>
      <c r="V96" s="1">
        <v>12</v>
      </c>
      <c r="W96" s="1">
        <v>2015</v>
      </c>
      <c r="X96" s="1">
        <v>9</v>
      </c>
      <c r="Y96" s="1">
        <v>12</v>
      </c>
      <c r="Z96" s="1">
        <v>2018</v>
      </c>
      <c r="AA96" s="186"/>
      <c r="AB96" s="38"/>
      <c r="AC96" s="104" t="s">
        <v>509</v>
      </c>
    </row>
    <row r="97" spans="1:29" ht="36.75" customHeight="1">
      <c r="A97" s="47">
        <v>92</v>
      </c>
      <c r="B97" s="312">
        <v>8</v>
      </c>
      <c r="C97" s="312">
        <v>1080882</v>
      </c>
      <c r="D97" s="288" t="s">
        <v>185</v>
      </c>
      <c r="E97" s="68" t="s">
        <v>2173</v>
      </c>
      <c r="F97" s="68" t="s">
        <v>198</v>
      </c>
      <c r="G97" s="14" t="s">
        <v>2102</v>
      </c>
      <c r="H97" s="3" t="s">
        <v>219</v>
      </c>
      <c r="I97" s="5" t="s">
        <v>227</v>
      </c>
      <c r="J97" s="5" t="s">
        <v>227</v>
      </c>
      <c r="K97" s="269" t="s">
        <v>2375</v>
      </c>
      <c r="L97" s="57" t="s">
        <v>613</v>
      </c>
      <c r="M97" s="20" t="s">
        <v>1540</v>
      </c>
      <c r="N97" s="3" t="str">
        <f>HYPERLINK("https://www.facebook.com/opd.talcahuano","https://www.facebook.com/opd.talcahuano")</f>
        <v>https://www.facebook.com/opd.talcahuano</v>
      </c>
      <c r="O97" s="4" t="s">
        <v>537</v>
      </c>
      <c r="P97" s="216" t="s">
        <v>1939</v>
      </c>
      <c r="Q97" s="170" t="s">
        <v>453</v>
      </c>
      <c r="R97" s="2" t="s">
        <v>578</v>
      </c>
      <c r="S97" s="2" t="s">
        <v>2138</v>
      </c>
      <c r="T97" s="196">
        <v>42789</v>
      </c>
      <c r="U97" s="5">
        <v>2</v>
      </c>
      <c r="V97" s="5">
        <v>3</v>
      </c>
      <c r="W97" s="5">
        <v>2012</v>
      </c>
      <c r="X97" s="2">
        <v>6</v>
      </c>
      <c r="Y97" s="2">
        <v>5</v>
      </c>
      <c r="Z97" s="2" t="s">
        <v>572</v>
      </c>
      <c r="AA97" s="217"/>
      <c r="AB97" s="5"/>
      <c r="AC97" s="94" t="s">
        <v>509</v>
      </c>
    </row>
    <row r="98" spans="1:29" ht="45" customHeight="1">
      <c r="A98" s="2">
        <v>93</v>
      </c>
      <c r="B98" s="310">
        <v>8</v>
      </c>
      <c r="C98" s="310">
        <v>1080883</v>
      </c>
      <c r="D98" s="286" t="s">
        <v>2165</v>
      </c>
      <c r="E98" s="68" t="s">
        <v>2173</v>
      </c>
      <c r="F98" s="64" t="s">
        <v>199</v>
      </c>
      <c r="G98" s="8" t="s">
        <v>2266</v>
      </c>
      <c r="H98" s="6" t="s">
        <v>614</v>
      </c>
      <c r="I98" s="2" t="s">
        <v>228</v>
      </c>
      <c r="J98" s="2" t="s">
        <v>228</v>
      </c>
      <c r="K98" s="265" t="s">
        <v>2098</v>
      </c>
      <c r="L98" s="7" t="s">
        <v>2099</v>
      </c>
      <c r="M98" s="6" t="s">
        <v>1274</v>
      </c>
      <c r="N98" s="6" t="str">
        <f>HYPERLINK("https://www.facebook.com/opd.concepcion?fref=ts","https://www.facebook.com/opd.concepcion")</f>
        <v>https://www.facebook.com/opd.concepcion</v>
      </c>
      <c r="O98" s="9" t="s">
        <v>1984</v>
      </c>
      <c r="P98" s="135" t="s">
        <v>1868</v>
      </c>
      <c r="Q98" s="136" t="s">
        <v>457</v>
      </c>
      <c r="R98" s="2" t="s">
        <v>578</v>
      </c>
      <c r="S98" s="2" t="s">
        <v>2138</v>
      </c>
      <c r="T98" s="196">
        <v>42789</v>
      </c>
      <c r="U98" s="2">
        <v>2</v>
      </c>
      <c r="V98" s="2">
        <v>3</v>
      </c>
      <c r="W98" s="2">
        <v>2012</v>
      </c>
      <c r="X98" s="2">
        <v>6</v>
      </c>
      <c r="Y98" s="2">
        <v>5</v>
      </c>
      <c r="Z98" s="2" t="s">
        <v>572</v>
      </c>
      <c r="AA98" s="179"/>
      <c r="AB98" s="2"/>
      <c r="AC98" s="97" t="s">
        <v>509</v>
      </c>
    </row>
    <row r="99" spans="1:29" ht="45" customHeight="1">
      <c r="A99" s="2">
        <v>94</v>
      </c>
      <c r="B99" s="310">
        <v>8</v>
      </c>
      <c r="C99" s="310">
        <v>1080556</v>
      </c>
      <c r="D99" s="286" t="s">
        <v>186</v>
      </c>
      <c r="E99" s="2" t="s">
        <v>2170</v>
      </c>
      <c r="F99" s="64" t="s">
        <v>200</v>
      </c>
      <c r="G99" s="6" t="s">
        <v>2137</v>
      </c>
      <c r="H99" s="6" t="s">
        <v>2382</v>
      </c>
      <c r="I99" s="2" t="s">
        <v>229</v>
      </c>
      <c r="J99" s="2" t="s">
        <v>229</v>
      </c>
      <c r="K99" s="251" t="s">
        <v>2383</v>
      </c>
      <c r="L99" s="6" t="s">
        <v>247</v>
      </c>
      <c r="M99" s="6" t="s">
        <v>1275</v>
      </c>
      <c r="N99" s="6" t="str">
        <f>HYPERLINK("https://www.facebook.com/opd.coronel","https://www.facebook.com/opd.coronel")</f>
        <v>https://www.facebook.com/opd.coronel</v>
      </c>
      <c r="O99" s="9" t="s">
        <v>1990</v>
      </c>
      <c r="P99" s="135" t="s">
        <v>1869</v>
      </c>
      <c r="Q99" s="136" t="s">
        <v>454</v>
      </c>
      <c r="R99" s="2" t="s">
        <v>484</v>
      </c>
      <c r="S99" s="2" t="s">
        <v>589</v>
      </c>
      <c r="T99" s="146">
        <v>42062</v>
      </c>
      <c r="U99" s="2">
        <v>2</v>
      </c>
      <c r="V99" s="2">
        <v>3</v>
      </c>
      <c r="W99" s="2">
        <v>2012</v>
      </c>
      <c r="X99" s="2">
        <v>2</v>
      </c>
      <c r="Y99" s="2">
        <v>3</v>
      </c>
      <c r="Z99" s="2">
        <v>2018</v>
      </c>
      <c r="AA99" s="147">
        <v>7.5</v>
      </c>
      <c r="AB99" s="16">
        <v>7.5</v>
      </c>
      <c r="AC99" s="97" t="s">
        <v>509</v>
      </c>
    </row>
    <row r="100" spans="1:29" ht="30" customHeight="1">
      <c r="A100" s="2">
        <v>95</v>
      </c>
      <c r="B100" s="310">
        <v>8</v>
      </c>
      <c r="C100" s="310">
        <v>1080711</v>
      </c>
      <c r="D100" s="286" t="s">
        <v>187</v>
      </c>
      <c r="E100" s="64" t="s">
        <v>2155</v>
      </c>
      <c r="F100" s="64" t="s">
        <v>201</v>
      </c>
      <c r="G100" s="6" t="s">
        <v>2090</v>
      </c>
      <c r="H100" s="6" t="s">
        <v>2091</v>
      </c>
      <c r="I100" s="2" t="s">
        <v>230</v>
      </c>
      <c r="J100" s="2" t="s">
        <v>1468</v>
      </c>
      <c r="K100" s="251" t="s">
        <v>2092</v>
      </c>
      <c r="L100" s="6" t="s">
        <v>2071</v>
      </c>
      <c r="M100" s="6" t="s">
        <v>1446</v>
      </c>
      <c r="N100" s="6" t="str">
        <f>HYPERLINK("https://www.facebook.com/losangeles.opd.1","https://www.facebook.com/losangeles.opd.1")</f>
        <v>https://www.facebook.com/losangeles.opd.1</v>
      </c>
      <c r="O100" s="9" t="s">
        <v>538</v>
      </c>
      <c r="P100" s="135" t="s">
        <v>1870</v>
      </c>
      <c r="Q100" s="136" t="s">
        <v>456</v>
      </c>
      <c r="R100" s="2" t="s">
        <v>418</v>
      </c>
      <c r="S100" s="2" t="s">
        <v>1052</v>
      </c>
      <c r="T100" s="146">
        <v>42209</v>
      </c>
      <c r="U100" s="2">
        <v>24</v>
      </c>
      <c r="V100" s="2">
        <v>7</v>
      </c>
      <c r="W100" s="2">
        <v>2015</v>
      </c>
      <c r="X100" s="2">
        <v>24</v>
      </c>
      <c r="Y100" s="2">
        <v>7</v>
      </c>
      <c r="Z100" s="2">
        <v>2017</v>
      </c>
      <c r="AA100" s="147">
        <v>8.3000000000000007</v>
      </c>
      <c r="AB100" s="16"/>
      <c r="AC100" s="97" t="s">
        <v>522</v>
      </c>
    </row>
    <row r="101" spans="1:29" ht="30" customHeight="1">
      <c r="A101" s="47">
        <v>96</v>
      </c>
      <c r="B101" s="310">
        <v>8</v>
      </c>
      <c r="C101" s="310">
        <v>1080548</v>
      </c>
      <c r="D101" s="286" t="s">
        <v>188</v>
      </c>
      <c r="E101" s="2" t="s">
        <v>2170</v>
      </c>
      <c r="F101" s="137" t="s">
        <v>202</v>
      </c>
      <c r="G101" s="8" t="s">
        <v>214</v>
      </c>
      <c r="H101" s="6" t="s">
        <v>220</v>
      </c>
      <c r="I101" s="2" t="s">
        <v>231</v>
      </c>
      <c r="J101" s="2" t="s">
        <v>231</v>
      </c>
      <c r="K101" s="251" t="s">
        <v>244</v>
      </c>
      <c r="L101" s="6" t="s">
        <v>248</v>
      </c>
      <c r="M101" s="6" t="s">
        <v>1276</v>
      </c>
      <c r="N101" s="7" t="s">
        <v>512</v>
      </c>
      <c r="O101" s="9" t="s">
        <v>539</v>
      </c>
      <c r="P101" s="135" t="s">
        <v>1871</v>
      </c>
      <c r="Q101" s="136" t="s">
        <v>460</v>
      </c>
      <c r="R101" s="2" t="s">
        <v>484</v>
      </c>
      <c r="S101" s="2" t="s">
        <v>590</v>
      </c>
      <c r="T101" s="146">
        <v>42062</v>
      </c>
      <c r="U101" s="2">
        <v>2</v>
      </c>
      <c r="V101" s="2">
        <v>3</v>
      </c>
      <c r="W101" s="2">
        <v>2012</v>
      </c>
      <c r="X101" s="2">
        <v>2</v>
      </c>
      <c r="Y101" s="2">
        <v>3</v>
      </c>
      <c r="Z101" s="2">
        <v>2018</v>
      </c>
      <c r="AA101" s="147">
        <v>7</v>
      </c>
      <c r="AB101" s="16">
        <v>7</v>
      </c>
      <c r="AC101" s="97" t="s">
        <v>509</v>
      </c>
    </row>
    <row r="102" spans="1:29" ht="45" customHeight="1">
      <c r="A102" s="47">
        <v>97</v>
      </c>
      <c r="B102" s="310">
        <v>8</v>
      </c>
      <c r="C102" s="310">
        <v>1080549</v>
      </c>
      <c r="D102" s="286" t="s">
        <v>197</v>
      </c>
      <c r="E102" s="2" t="s">
        <v>2168</v>
      </c>
      <c r="F102" s="64" t="s">
        <v>203</v>
      </c>
      <c r="G102" s="6" t="s">
        <v>2079</v>
      </c>
      <c r="H102" s="6" t="s">
        <v>221</v>
      </c>
      <c r="I102" s="2" t="s">
        <v>232</v>
      </c>
      <c r="J102" s="2" t="s">
        <v>232</v>
      </c>
      <c r="K102" s="251" t="s">
        <v>245</v>
      </c>
      <c r="L102" s="54" t="s">
        <v>2298</v>
      </c>
      <c r="M102" s="6" t="s">
        <v>1277</v>
      </c>
      <c r="N102" s="6" t="s">
        <v>513</v>
      </c>
      <c r="O102" s="9" t="s">
        <v>1960</v>
      </c>
      <c r="P102" s="135" t="s">
        <v>1940</v>
      </c>
      <c r="Q102" s="136" t="s">
        <v>458</v>
      </c>
      <c r="R102" s="2" t="s">
        <v>484</v>
      </c>
      <c r="S102" s="2" t="s">
        <v>602</v>
      </c>
      <c r="T102" s="146">
        <v>42062</v>
      </c>
      <c r="U102" s="2">
        <v>2</v>
      </c>
      <c r="V102" s="2">
        <v>3</v>
      </c>
      <c r="W102" s="2">
        <v>2012</v>
      </c>
      <c r="X102" s="2">
        <v>2</v>
      </c>
      <c r="Y102" s="2">
        <v>3</v>
      </c>
      <c r="Z102" s="2">
        <v>2018</v>
      </c>
      <c r="AA102" s="147">
        <v>8</v>
      </c>
      <c r="AB102" s="16">
        <v>8</v>
      </c>
      <c r="AC102" s="97" t="s">
        <v>509</v>
      </c>
    </row>
    <row r="103" spans="1:29" ht="31.5" customHeight="1">
      <c r="A103" s="2">
        <v>98</v>
      </c>
      <c r="B103" s="310">
        <v>8</v>
      </c>
      <c r="C103" s="310">
        <v>1080553</v>
      </c>
      <c r="D103" s="286" t="s">
        <v>189</v>
      </c>
      <c r="E103" s="2" t="s">
        <v>2170</v>
      </c>
      <c r="F103" s="64" t="s">
        <v>204</v>
      </c>
      <c r="G103" s="6" t="s">
        <v>2284</v>
      </c>
      <c r="H103" s="6" t="s">
        <v>2283</v>
      </c>
      <c r="I103" s="2" t="s">
        <v>233</v>
      </c>
      <c r="J103" s="2" t="s">
        <v>233</v>
      </c>
      <c r="K103" s="251" t="s">
        <v>2129</v>
      </c>
      <c r="L103" s="6" t="s">
        <v>249</v>
      </c>
      <c r="M103" s="6" t="s">
        <v>1278</v>
      </c>
      <c r="N103" s="6" t="str">
        <f>HYPERLINK("https://www.facebook.com/opd.lota","https://www.facebook.com/opd.lota")</f>
        <v>https://www.facebook.com/opd.lota</v>
      </c>
      <c r="O103" s="16" t="s">
        <v>2008</v>
      </c>
      <c r="P103" s="135" t="s">
        <v>1872</v>
      </c>
      <c r="Q103" s="136" t="s">
        <v>458</v>
      </c>
      <c r="R103" s="2" t="s">
        <v>484</v>
      </c>
      <c r="S103" s="2" t="s">
        <v>580</v>
      </c>
      <c r="T103" s="146">
        <v>42062</v>
      </c>
      <c r="U103" s="2">
        <v>2</v>
      </c>
      <c r="V103" s="2">
        <v>3</v>
      </c>
      <c r="W103" s="2">
        <v>2012</v>
      </c>
      <c r="X103" s="2">
        <v>2</v>
      </c>
      <c r="Y103" s="2">
        <v>3</v>
      </c>
      <c r="Z103" s="2">
        <v>2018</v>
      </c>
      <c r="AA103" s="147">
        <v>6</v>
      </c>
      <c r="AB103" s="16">
        <v>7</v>
      </c>
      <c r="AC103" s="97" t="s">
        <v>509</v>
      </c>
    </row>
    <row r="104" spans="1:29" ht="30" customHeight="1">
      <c r="A104" s="2">
        <v>99</v>
      </c>
      <c r="B104" s="310">
        <v>8</v>
      </c>
      <c r="C104" s="310">
        <v>1080573</v>
      </c>
      <c r="D104" s="286" t="s">
        <v>190</v>
      </c>
      <c r="E104" s="64" t="s">
        <v>2175</v>
      </c>
      <c r="F104" s="64" t="s">
        <v>205</v>
      </c>
      <c r="G104" s="8" t="s">
        <v>615</v>
      </c>
      <c r="H104" s="8" t="s">
        <v>2520</v>
      </c>
      <c r="I104" s="2" t="s">
        <v>234</v>
      </c>
      <c r="J104" s="2" t="s">
        <v>234</v>
      </c>
      <c r="K104" s="251" t="s">
        <v>2521</v>
      </c>
      <c r="L104" s="54" t="s">
        <v>250</v>
      </c>
      <c r="M104" s="7" t="s">
        <v>1279</v>
      </c>
      <c r="N104" s="6" t="str">
        <f>HYPERLINK("https://www.facebook.com/opdarauco.protegiendotusderechos","https://www.facebook.com/opdarauco.protegiendotusderechos")</f>
        <v>https://www.facebook.com/opdarauco.protegiendotusderechos</v>
      </c>
      <c r="O104" s="9" t="s">
        <v>540</v>
      </c>
      <c r="P104" s="135" t="s">
        <v>1873</v>
      </c>
      <c r="Q104" s="136" t="s">
        <v>460</v>
      </c>
      <c r="R104" s="2" t="s">
        <v>484</v>
      </c>
      <c r="S104" s="2" t="s">
        <v>1110</v>
      </c>
      <c r="T104" s="146">
        <v>42263</v>
      </c>
      <c r="U104" s="2">
        <v>1</v>
      </c>
      <c r="V104" s="2">
        <v>9</v>
      </c>
      <c r="W104" s="2">
        <v>2012</v>
      </c>
      <c r="X104" s="2">
        <v>1</v>
      </c>
      <c r="Y104" s="2">
        <v>9</v>
      </c>
      <c r="Z104" s="2">
        <v>2018</v>
      </c>
      <c r="AA104" s="147">
        <v>9</v>
      </c>
      <c r="AB104" s="16">
        <v>9</v>
      </c>
      <c r="AC104" s="97" t="s">
        <v>509</v>
      </c>
    </row>
    <row r="105" spans="1:29" ht="27">
      <c r="A105" s="2">
        <v>100</v>
      </c>
      <c r="B105" s="310">
        <v>8</v>
      </c>
      <c r="C105" s="310">
        <v>1080700</v>
      </c>
      <c r="D105" s="286" t="s">
        <v>191</v>
      </c>
      <c r="E105" s="64" t="s">
        <v>2157</v>
      </c>
      <c r="F105" s="137" t="s">
        <v>745</v>
      </c>
      <c r="G105" s="6" t="s">
        <v>2074</v>
      </c>
      <c r="H105" s="6" t="s">
        <v>1193</v>
      </c>
      <c r="I105" s="2" t="s">
        <v>235</v>
      </c>
      <c r="J105" s="2" t="s">
        <v>235</v>
      </c>
      <c r="K105" s="251" t="s">
        <v>2075</v>
      </c>
      <c r="L105" s="7" t="s">
        <v>778</v>
      </c>
      <c r="M105" s="6" t="s">
        <v>1436</v>
      </c>
      <c r="N105" s="7" t="s">
        <v>1377</v>
      </c>
      <c r="O105" s="9" t="s">
        <v>1570</v>
      </c>
      <c r="P105" s="135" t="s">
        <v>746</v>
      </c>
      <c r="Q105" s="136" t="s">
        <v>458</v>
      </c>
      <c r="R105" s="2" t="s">
        <v>418</v>
      </c>
      <c r="S105" s="2" t="s">
        <v>779</v>
      </c>
      <c r="T105" s="146">
        <v>42156</v>
      </c>
      <c r="U105" s="2">
        <v>1</v>
      </c>
      <c r="V105" s="2">
        <v>6</v>
      </c>
      <c r="W105" s="2">
        <v>2015</v>
      </c>
      <c r="X105" s="2">
        <v>1</v>
      </c>
      <c r="Y105" s="2">
        <v>6</v>
      </c>
      <c r="Z105" s="2">
        <v>2018</v>
      </c>
      <c r="AA105" s="147">
        <v>6.63</v>
      </c>
      <c r="AB105" s="16"/>
      <c r="AC105" s="97" t="s">
        <v>509</v>
      </c>
    </row>
    <row r="106" spans="1:29" ht="45" customHeight="1">
      <c r="A106" s="47">
        <v>101</v>
      </c>
      <c r="B106" s="310">
        <v>8</v>
      </c>
      <c r="C106" s="310">
        <v>1080692</v>
      </c>
      <c r="D106" s="295" t="s">
        <v>798</v>
      </c>
      <c r="E106" s="64" t="s">
        <v>2157</v>
      </c>
      <c r="F106" s="64" t="s">
        <v>206</v>
      </c>
      <c r="G106" s="6" t="s">
        <v>2036</v>
      </c>
      <c r="H106" s="8" t="s">
        <v>222</v>
      </c>
      <c r="I106" s="2" t="s">
        <v>236</v>
      </c>
      <c r="J106" s="2" t="s">
        <v>1469</v>
      </c>
      <c r="K106" s="251" t="s">
        <v>2258</v>
      </c>
      <c r="L106" s="54" t="s">
        <v>2259</v>
      </c>
      <c r="M106" s="6" t="s">
        <v>1446</v>
      </c>
      <c r="N106" s="6" t="str">
        <f>HYPERLINK("https://www.facebook.com/opd.lajadiguillin","https://www.facebook.com/opd.lajadiguillin")</f>
        <v>https://www.facebook.com/opd.lajadiguillin</v>
      </c>
      <c r="O106" s="9" t="s">
        <v>1958</v>
      </c>
      <c r="P106" s="135" t="s">
        <v>1941</v>
      </c>
      <c r="Q106" s="136" t="s">
        <v>459</v>
      </c>
      <c r="R106" s="2" t="s">
        <v>418</v>
      </c>
      <c r="S106" s="2" t="s">
        <v>780</v>
      </c>
      <c r="T106" s="146">
        <v>42156</v>
      </c>
      <c r="U106" s="2">
        <v>1</v>
      </c>
      <c r="V106" s="2">
        <v>6</v>
      </c>
      <c r="W106" s="2">
        <v>2015</v>
      </c>
      <c r="X106" s="2">
        <v>1</v>
      </c>
      <c r="Y106" s="2">
        <v>6</v>
      </c>
      <c r="Z106" s="2">
        <v>2018</v>
      </c>
      <c r="AA106" s="147">
        <v>8.16</v>
      </c>
      <c r="AB106" s="16"/>
      <c r="AC106" s="97" t="s">
        <v>509</v>
      </c>
    </row>
    <row r="107" spans="1:29" ht="30" customHeight="1">
      <c r="A107" s="47">
        <v>102</v>
      </c>
      <c r="B107" s="310">
        <v>8</v>
      </c>
      <c r="C107" s="310">
        <v>1080551</v>
      </c>
      <c r="D107" s="286" t="s">
        <v>192</v>
      </c>
      <c r="E107" s="2" t="s">
        <v>2170</v>
      </c>
      <c r="F107" s="64" t="s">
        <v>207</v>
      </c>
      <c r="G107" s="8" t="s">
        <v>2222</v>
      </c>
      <c r="H107" s="8" t="s">
        <v>223</v>
      </c>
      <c r="I107" s="2" t="s">
        <v>237</v>
      </c>
      <c r="J107" s="2" t="s">
        <v>237</v>
      </c>
      <c r="K107" s="251" t="s">
        <v>616</v>
      </c>
      <c r="L107" s="6" t="s">
        <v>251</v>
      </c>
      <c r="M107" s="6" t="s">
        <v>1280</v>
      </c>
      <c r="N107" s="6" t="str">
        <f>HYPERLINK("https://www.facebook.com/opdsancarlos.derechosdeinfancia","https://www.facebook.com/opdsancarlos.derechosdeinfancia")</f>
        <v>https://www.facebook.com/opdsancarlos.derechosdeinfancia</v>
      </c>
      <c r="O107" s="9" t="s">
        <v>1971</v>
      </c>
      <c r="P107" s="135" t="s">
        <v>1942</v>
      </c>
      <c r="Q107" s="136" t="s">
        <v>461</v>
      </c>
      <c r="R107" s="2" t="s">
        <v>484</v>
      </c>
      <c r="S107" s="2" t="s">
        <v>593</v>
      </c>
      <c r="T107" s="146">
        <v>42062</v>
      </c>
      <c r="U107" s="2">
        <v>2</v>
      </c>
      <c r="V107" s="2">
        <v>3</v>
      </c>
      <c r="W107" s="2">
        <v>2012</v>
      </c>
      <c r="X107" s="2">
        <v>2</v>
      </c>
      <c r="Y107" s="2">
        <v>3</v>
      </c>
      <c r="Z107" s="2">
        <v>2018</v>
      </c>
      <c r="AA107" s="147">
        <v>7</v>
      </c>
      <c r="AB107" s="2">
        <v>7</v>
      </c>
      <c r="AC107" s="97" t="s">
        <v>509</v>
      </c>
    </row>
    <row r="108" spans="1:29" ht="30" customHeight="1">
      <c r="A108" s="2">
        <v>103</v>
      </c>
      <c r="B108" s="310">
        <v>8</v>
      </c>
      <c r="C108" s="310">
        <v>1080552</v>
      </c>
      <c r="D108" s="286" t="s">
        <v>193</v>
      </c>
      <c r="E108" s="2" t="s">
        <v>2170</v>
      </c>
      <c r="F108" s="64" t="s">
        <v>208</v>
      </c>
      <c r="G108" s="8" t="s">
        <v>215</v>
      </c>
      <c r="H108" s="6" t="s">
        <v>2460</v>
      </c>
      <c r="I108" s="2" t="s">
        <v>238</v>
      </c>
      <c r="J108" s="2" t="s">
        <v>238</v>
      </c>
      <c r="K108" s="251" t="s">
        <v>2107</v>
      </c>
      <c r="L108" s="6" t="s">
        <v>252</v>
      </c>
      <c r="M108" s="6" t="s">
        <v>1446</v>
      </c>
      <c r="N108" s="7" t="s">
        <v>617</v>
      </c>
      <c r="O108" s="9" t="s">
        <v>2008</v>
      </c>
      <c r="P108" s="135" t="s">
        <v>1874</v>
      </c>
      <c r="Q108" s="136" t="s">
        <v>458</v>
      </c>
      <c r="R108" s="2" t="s">
        <v>484</v>
      </c>
      <c r="S108" s="2" t="s">
        <v>591</v>
      </c>
      <c r="T108" s="146">
        <v>42062</v>
      </c>
      <c r="U108" s="2">
        <v>2</v>
      </c>
      <c r="V108" s="2">
        <v>3</v>
      </c>
      <c r="W108" s="2">
        <v>2012</v>
      </c>
      <c r="X108" s="2">
        <v>2</v>
      </c>
      <c r="Y108" s="2">
        <v>3</v>
      </c>
      <c r="Z108" s="2">
        <v>2018</v>
      </c>
      <c r="AA108" s="147">
        <v>8</v>
      </c>
      <c r="AB108" s="16">
        <v>7.45</v>
      </c>
      <c r="AC108" s="97" t="s">
        <v>509</v>
      </c>
    </row>
    <row r="109" spans="1:29" ht="30" customHeight="1">
      <c r="A109" s="2">
        <v>104</v>
      </c>
      <c r="B109" s="310">
        <v>8</v>
      </c>
      <c r="C109" s="310">
        <v>1080557</v>
      </c>
      <c r="D109" s="286" t="s">
        <v>194</v>
      </c>
      <c r="E109" s="2" t="s">
        <v>2170</v>
      </c>
      <c r="F109" s="64" t="s">
        <v>209</v>
      </c>
      <c r="G109" s="8" t="s">
        <v>216</v>
      </c>
      <c r="H109" s="6" t="s">
        <v>2461</v>
      </c>
      <c r="I109" s="2" t="s">
        <v>239</v>
      </c>
      <c r="J109" s="2" t="s">
        <v>239</v>
      </c>
      <c r="K109" s="251" t="s">
        <v>246</v>
      </c>
      <c r="L109" s="6" t="s">
        <v>2109</v>
      </c>
      <c r="M109" s="6" t="s">
        <v>1437</v>
      </c>
      <c r="N109" s="6" t="str">
        <f>HYPERLINK("https://www.facebook.com/opd.canete","https://www.facebook.com/opd.canete")</f>
        <v>https://www.facebook.com/opd.canete</v>
      </c>
      <c r="O109" s="9" t="s">
        <v>1991</v>
      </c>
      <c r="P109" s="135" t="s">
        <v>1875</v>
      </c>
      <c r="Q109" s="136" t="s">
        <v>461</v>
      </c>
      <c r="R109" s="2" t="s">
        <v>484</v>
      </c>
      <c r="S109" s="2" t="s">
        <v>603</v>
      </c>
      <c r="T109" s="146">
        <v>42062</v>
      </c>
      <c r="U109" s="2">
        <v>2</v>
      </c>
      <c r="V109" s="2">
        <v>3</v>
      </c>
      <c r="W109" s="2">
        <v>2012</v>
      </c>
      <c r="X109" s="2">
        <v>2</v>
      </c>
      <c r="Y109" s="2">
        <v>3</v>
      </c>
      <c r="Z109" s="2">
        <v>2018</v>
      </c>
      <c r="AA109" s="147">
        <v>8</v>
      </c>
      <c r="AB109" s="16">
        <v>7</v>
      </c>
      <c r="AC109" s="97" t="s">
        <v>509</v>
      </c>
    </row>
    <row r="110" spans="1:29" ht="39" customHeight="1">
      <c r="A110" s="2">
        <v>105</v>
      </c>
      <c r="B110" s="310">
        <v>8</v>
      </c>
      <c r="C110" s="310">
        <v>1080819</v>
      </c>
      <c r="D110" s="295" t="s">
        <v>1675</v>
      </c>
      <c r="E110" s="98" t="s">
        <v>2158</v>
      </c>
      <c r="F110" s="64" t="s">
        <v>210</v>
      </c>
      <c r="G110" s="6" t="s">
        <v>2358</v>
      </c>
      <c r="H110" s="6" t="s">
        <v>224</v>
      </c>
      <c r="I110" s="2" t="s">
        <v>240</v>
      </c>
      <c r="J110" s="2" t="s">
        <v>1633</v>
      </c>
      <c r="K110" s="251" t="s">
        <v>2359</v>
      </c>
      <c r="L110" s="6" t="s">
        <v>253</v>
      </c>
      <c r="M110" s="7" t="s">
        <v>1425</v>
      </c>
      <c r="N110" s="6" t="str">
        <f>HYPERLINK("https://www.facebook.com/luli.gonzalez.7731","https://www.facebook.com/luli.gonzalez.7731")</f>
        <v>https://www.facebook.com/luli.gonzalez.7731</v>
      </c>
      <c r="O110" s="2" t="s">
        <v>2008</v>
      </c>
      <c r="P110" s="135" t="s">
        <v>1876</v>
      </c>
      <c r="Q110" s="136" t="s">
        <v>458</v>
      </c>
      <c r="R110" s="2" t="s">
        <v>418</v>
      </c>
      <c r="S110" s="146" t="s">
        <v>1676</v>
      </c>
      <c r="T110" s="146">
        <v>42492</v>
      </c>
      <c r="U110" s="2">
        <v>29</v>
      </c>
      <c r="V110" s="2">
        <v>4</v>
      </c>
      <c r="W110" s="2">
        <v>2016</v>
      </c>
      <c r="X110" s="2">
        <v>29</v>
      </c>
      <c r="Y110" s="2">
        <v>4</v>
      </c>
      <c r="Z110" s="2">
        <v>2019</v>
      </c>
      <c r="AA110" s="147"/>
      <c r="AB110" s="16"/>
      <c r="AC110" s="97" t="s">
        <v>509</v>
      </c>
    </row>
    <row r="111" spans="1:29" ht="30" customHeight="1">
      <c r="A111" s="47">
        <v>106</v>
      </c>
      <c r="B111" s="310">
        <v>8</v>
      </c>
      <c r="C111" s="310">
        <v>1080704</v>
      </c>
      <c r="D111" s="295" t="s">
        <v>878</v>
      </c>
      <c r="E111" s="64" t="s">
        <v>2157</v>
      </c>
      <c r="F111" s="64" t="s">
        <v>211</v>
      </c>
      <c r="G111" s="8" t="s">
        <v>217</v>
      </c>
      <c r="H111" s="6" t="s">
        <v>225</v>
      </c>
      <c r="I111" s="2" t="s">
        <v>241</v>
      </c>
      <c r="J111" s="2" t="s">
        <v>1470</v>
      </c>
      <c r="K111" s="251" t="s">
        <v>2533</v>
      </c>
      <c r="L111" s="54" t="s">
        <v>254</v>
      </c>
      <c r="M111" s="6" t="s">
        <v>1523</v>
      </c>
      <c r="N111" s="6" t="str">
        <f>HYPERLINK("https://www.facebook.com/opd.valledelsol","https://www.facebook.com/opd.valledelsol")</f>
        <v>https://www.facebook.com/opd.valledelsol</v>
      </c>
      <c r="O111" s="9" t="s">
        <v>2008</v>
      </c>
      <c r="P111" s="135" t="s">
        <v>618</v>
      </c>
      <c r="Q111" s="136" t="s">
        <v>461</v>
      </c>
      <c r="R111" s="2" t="s">
        <v>418</v>
      </c>
      <c r="S111" s="2" t="s">
        <v>781</v>
      </c>
      <c r="T111" s="146">
        <v>42156</v>
      </c>
      <c r="U111" s="2">
        <v>1</v>
      </c>
      <c r="V111" s="2">
        <v>6</v>
      </c>
      <c r="W111" s="2">
        <v>2015</v>
      </c>
      <c r="X111" s="2">
        <v>1</v>
      </c>
      <c r="Y111" s="2">
        <v>6</v>
      </c>
      <c r="Z111" s="2">
        <v>2018</v>
      </c>
      <c r="AA111" s="147">
        <v>8.57</v>
      </c>
      <c r="AB111" s="218"/>
      <c r="AC111" s="97" t="s">
        <v>509</v>
      </c>
    </row>
    <row r="112" spans="1:29" ht="30" customHeight="1">
      <c r="A112" s="47">
        <v>107</v>
      </c>
      <c r="B112" s="310">
        <v>8</v>
      </c>
      <c r="C112" s="310">
        <v>1080554</v>
      </c>
      <c r="D112" s="285" t="s">
        <v>195</v>
      </c>
      <c r="E112" s="2" t="s">
        <v>2170</v>
      </c>
      <c r="F112" s="2" t="s">
        <v>212</v>
      </c>
      <c r="G112" s="6" t="s">
        <v>1188</v>
      </c>
      <c r="H112" s="6" t="s">
        <v>226</v>
      </c>
      <c r="I112" s="2" t="s">
        <v>242</v>
      </c>
      <c r="J112" s="2" t="s">
        <v>242</v>
      </c>
      <c r="K112" s="251" t="s">
        <v>2262</v>
      </c>
      <c r="L112" s="7" t="s">
        <v>2096</v>
      </c>
      <c r="M112" s="6" t="s">
        <v>1438</v>
      </c>
      <c r="N112" s="6" t="s">
        <v>1378</v>
      </c>
      <c r="O112" s="9" t="s">
        <v>2011</v>
      </c>
      <c r="P112" s="135" t="s">
        <v>1877</v>
      </c>
      <c r="Q112" s="136" t="s">
        <v>452</v>
      </c>
      <c r="R112" s="2" t="s">
        <v>484</v>
      </c>
      <c r="S112" s="2" t="s">
        <v>604</v>
      </c>
      <c r="T112" s="146">
        <v>42094</v>
      </c>
      <c r="U112" s="2">
        <v>2</v>
      </c>
      <c r="V112" s="2">
        <v>4</v>
      </c>
      <c r="W112" s="2">
        <v>2012</v>
      </c>
      <c r="X112" s="2">
        <v>2</v>
      </c>
      <c r="Y112" s="2">
        <v>4</v>
      </c>
      <c r="Z112" s="2">
        <v>2018</v>
      </c>
      <c r="AA112" s="147">
        <v>9</v>
      </c>
      <c r="AB112" s="16">
        <v>8</v>
      </c>
      <c r="AC112" s="97" t="s">
        <v>509</v>
      </c>
    </row>
    <row r="113" spans="1:29" ht="30" customHeight="1">
      <c r="A113" s="2">
        <v>108</v>
      </c>
      <c r="B113" s="310">
        <v>8</v>
      </c>
      <c r="C113" s="310">
        <v>1080681</v>
      </c>
      <c r="D113" s="285" t="s">
        <v>499</v>
      </c>
      <c r="E113" s="64" t="s">
        <v>2155</v>
      </c>
      <c r="F113" s="2" t="s">
        <v>500</v>
      </c>
      <c r="G113" s="6" t="s">
        <v>2275</v>
      </c>
      <c r="H113" s="6" t="s">
        <v>535</v>
      </c>
      <c r="I113" s="2" t="s">
        <v>501</v>
      </c>
      <c r="J113" s="2" t="s">
        <v>501</v>
      </c>
      <c r="K113" s="251">
        <v>412360820</v>
      </c>
      <c r="L113" s="7" t="s">
        <v>2130</v>
      </c>
      <c r="M113" s="6" t="s">
        <v>1423</v>
      </c>
      <c r="N113" s="6" t="s">
        <v>1379</v>
      </c>
      <c r="O113" s="9" t="s">
        <v>1571</v>
      </c>
      <c r="P113" s="135" t="s">
        <v>536</v>
      </c>
      <c r="Q113" s="136" t="s">
        <v>459</v>
      </c>
      <c r="R113" s="2" t="s">
        <v>418</v>
      </c>
      <c r="S113" s="2" t="s">
        <v>570</v>
      </c>
      <c r="T113" s="146">
        <v>41848</v>
      </c>
      <c r="U113" s="2">
        <v>28</v>
      </c>
      <c r="V113" s="2">
        <v>7</v>
      </c>
      <c r="W113" s="2">
        <v>2014</v>
      </c>
      <c r="X113" s="2">
        <v>28</v>
      </c>
      <c r="Y113" s="2">
        <v>7</v>
      </c>
      <c r="Z113" s="2">
        <v>2017</v>
      </c>
      <c r="AA113" s="147">
        <v>6.94</v>
      </c>
      <c r="AB113" s="16">
        <v>7.56</v>
      </c>
      <c r="AC113" s="97" t="s">
        <v>509</v>
      </c>
    </row>
    <row r="114" spans="1:29" ht="30" customHeight="1">
      <c r="A114" s="2">
        <v>109</v>
      </c>
      <c r="B114" s="310">
        <v>8</v>
      </c>
      <c r="C114" s="310">
        <v>1080572</v>
      </c>
      <c r="D114" s="285" t="s">
        <v>196</v>
      </c>
      <c r="E114" s="64" t="s">
        <v>2175</v>
      </c>
      <c r="F114" s="2" t="s">
        <v>213</v>
      </c>
      <c r="G114" s="6" t="s">
        <v>218</v>
      </c>
      <c r="H114" s="6" t="s">
        <v>2131</v>
      </c>
      <c r="I114" s="2" t="s">
        <v>243</v>
      </c>
      <c r="J114" s="2" t="s">
        <v>243</v>
      </c>
      <c r="K114" s="251">
        <v>422200165</v>
      </c>
      <c r="L114" s="6" t="s">
        <v>255</v>
      </c>
      <c r="M114" s="6" t="s">
        <v>1446</v>
      </c>
      <c r="N114" s="6" t="str">
        <f>HYPERLINK("https://www.facebook.com/opd.chillanviejo","https://www.facebook.com/opd.chillanviejo")</f>
        <v>https://www.facebook.com/opd.chillanviejo</v>
      </c>
      <c r="O114" s="2" t="s">
        <v>2008</v>
      </c>
      <c r="P114" s="135" t="s">
        <v>443</v>
      </c>
      <c r="Q114" s="136" t="s">
        <v>458</v>
      </c>
      <c r="R114" s="2" t="s">
        <v>484</v>
      </c>
      <c r="S114" s="2" t="s">
        <v>1111</v>
      </c>
      <c r="T114" s="146">
        <v>41144</v>
      </c>
      <c r="U114" s="2">
        <v>1</v>
      </c>
      <c r="V114" s="2">
        <v>9</v>
      </c>
      <c r="W114" s="2">
        <v>2012</v>
      </c>
      <c r="X114" s="2">
        <v>1</v>
      </c>
      <c r="Y114" s="2">
        <v>9</v>
      </c>
      <c r="Z114" s="2">
        <v>2018</v>
      </c>
      <c r="AA114" s="147">
        <v>7</v>
      </c>
      <c r="AB114" s="16">
        <v>7.17</v>
      </c>
      <c r="AC114" s="97" t="s">
        <v>509</v>
      </c>
    </row>
    <row r="115" spans="1:29" ht="30" customHeight="1">
      <c r="A115" s="2">
        <v>110</v>
      </c>
      <c r="B115" s="310">
        <v>8</v>
      </c>
      <c r="C115" s="310">
        <v>1080696</v>
      </c>
      <c r="D115" s="285" t="s">
        <v>799</v>
      </c>
      <c r="E115" s="2" t="s">
        <v>2157</v>
      </c>
      <c r="F115" s="2" t="s">
        <v>719</v>
      </c>
      <c r="G115" s="6" t="s">
        <v>2543</v>
      </c>
      <c r="H115" s="6" t="s">
        <v>2549</v>
      </c>
      <c r="I115" s="2" t="s">
        <v>721</v>
      </c>
      <c r="J115" s="2" t="s">
        <v>721</v>
      </c>
      <c r="K115" s="251">
        <v>56998792793</v>
      </c>
      <c r="L115" s="54" t="s">
        <v>2544</v>
      </c>
      <c r="M115" s="6" t="s">
        <v>1603</v>
      </c>
      <c r="N115" s="6" t="s">
        <v>1577</v>
      </c>
      <c r="O115" s="9" t="s">
        <v>2008</v>
      </c>
      <c r="P115" s="135" t="s">
        <v>1878</v>
      </c>
      <c r="Q115" s="136" t="s">
        <v>458</v>
      </c>
      <c r="R115" s="2" t="s">
        <v>418</v>
      </c>
      <c r="S115" s="2" t="s">
        <v>782</v>
      </c>
      <c r="T115" s="146">
        <v>42156</v>
      </c>
      <c r="U115" s="2">
        <v>1</v>
      </c>
      <c r="V115" s="2">
        <v>6</v>
      </c>
      <c r="W115" s="2">
        <v>2015</v>
      </c>
      <c r="X115" s="2">
        <v>1</v>
      </c>
      <c r="Y115" s="2">
        <v>6</v>
      </c>
      <c r="Z115" s="2">
        <v>2018</v>
      </c>
      <c r="AA115" s="147">
        <v>5.34</v>
      </c>
      <c r="AB115" s="16"/>
      <c r="AC115" s="97" t="s">
        <v>509</v>
      </c>
    </row>
    <row r="116" spans="1:29" ht="30" customHeight="1">
      <c r="A116" s="47">
        <v>111</v>
      </c>
      <c r="B116" s="310">
        <v>8</v>
      </c>
      <c r="C116" s="310">
        <v>1080694</v>
      </c>
      <c r="D116" s="285" t="s">
        <v>800</v>
      </c>
      <c r="E116" s="2" t="s">
        <v>2157</v>
      </c>
      <c r="F116" s="2" t="s">
        <v>720</v>
      </c>
      <c r="G116" s="6" t="s">
        <v>2072</v>
      </c>
      <c r="H116" s="6" t="s">
        <v>783</v>
      </c>
      <c r="I116" s="2" t="s">
        <v>722</v>
      </c>
      <c r="J116" s="2" t="s">
        <v>1471</v>
      </c>
      <c r="K116" s="251" t="s">
        <v>2550</v>
      </c>
      <c r="L116" s="54" t="s">
        <v>784</v>
      </c>
      <c r="M116" s="7" t="s">
        <v>1281</v>
      </c>
      <c r="N116" s="6" t="s">
        <v>1393</v>
      </c>
      <c r="O116" s="9" t="s">
        <v>785</v>
      </c>
      <c r="P116" s="135" t="s">
        <v>723</v>
      </c>
      <c r="Q116" s="136" t="s">
        <v>462</v>
      </c>
      <c r="R116" s="2" t="s">
        <v>418</v>
      </c>
      <c r="S116" s="2" t="s">
        <v>786</v>
      </c>
      <c r="T116" s="146">
        <v>42156</v>
      </c>
      <c r="U116" s="2">
        <v>1</v>
      </c>
      <c r="V116" s="2">
        <v>6</v>
      </c>
      <c r="W116" s="2">
        <v>2015</v>
      </c>
      <c r="X116" s="2">
        <v>1</v>
      </c>
      <c r="Y116" s="2">
        <v>6</v>
      </c>
      <c r="Z116" s="2">
        <v>2018</v>
      </c>
      <c r="AA116" s="147">
        <v>6.29</v>
      </c>
      <c r="AB116" s="16"/>
      <c r="AC116" s="97" t="s">
        <v>509</v>
      </c>
    </row>
    <row r="117" spans="1:29" ht="30" customHeight="1">
      <c r="A117" s="47">
        <v>112</v>
      </c>
      <c r="B117" s="310">
        <v>8</v>
      </c>
      <c r="C117" s="310">
        <v>1080695</v>
      </c>
      <c r="D117" s="285" t="s">
        <v>724</v>
      </c>
      <c r="E117" s="2" t="s">
        <v>2157</v>
      </c>
      <c r="F117" s="2" t="s">
        <v>725</v>
      </c>
      <c r="G117" s="6" t="s">
        <v>2332</v>
      </c>
      <c r="H117" s="6" t="s">
        <v>1192</v>
      </c>
      <c r="I117" s="2" t="s">
        <v>727</v>
      </c>
      <c r="J117" s="2" t="s">
        <v>727</v>
      </c>
      <c r="K117" s="251" t="s">
        <v>2333</v>
      </c>
      <c r="L117" s="51" t="s">
        <v>2097</v>
      </c>
      <c r="M117" s="7" t="s">
        <v>1282</v>
      </c>
      <c r="N117" s="6" t="s">
        <v>1394</v>
      </c>
      <c r="O117" s="9" t="s">
        <v>787</v>
      </c>
      <c r="P117" s="135" t="s">
        <v>1879</v>
      </c>
      <c r="Q117" s="136" t="s">
        <v>457</v>
      </c>
      <c r="R117" s="2" t="s">
        <v>418</v>
      </c>
      <c r="S117" s="2" t="s">
        <v>788</v>
      </c>
      <c r="T117" s="146">
        <v>42156</v>
      </c>
      <c r="U117" s="2">
        <v>1</v>
      </c>
      <c r="V117" s="2">
        <v>6</v>
      </c>
      <c r="W117" s="2">
        <v>2015</v>
      </c>
      <c r="X117" s="2">
        <v>1</v>
      </c>
      <c r="Y117" s="2">
        <v>6</v>
      </c>
      <c r="Z117" s="2">
        <v>2018</v>
      </c>
      <c r="AA117" s="147">
        <v>6.69</v>
      </c>
      <c r="AB117" s="16"/>
      <c r="AC117" s="97" t="s">
        <v>509</v>
      </c>
    </row>
    <row r="118" spans="1:29" ht="30" customHeight="1">
      <c r="A118" s="2">
        <v>113</v>
      </c>
      <c r="B118" s="310">
        <v>8</v>
      </c>
      <c r="C118" s="310">
        <v>1080693</v>
      </c>
      <c r="D118" s="285" t="s">
        <v>801</v>
      </c>
      <c r="E118" s="2" t="s">
        <v>2157</v>
      </c>
      <c r="F118" s="2" t="s">
        <v>726</v>
      </c>
      <c r="G118" s="6" t="s">
        <v>2334</v>
      </c>
      <c r="H118" s="6" t="s">
        <v>789</v>
      </c>
      <c r="I118" s="2" t="s">
        <v>728</v>
      </c>
      <c r="J118" s="2" t="s">
        <v>1472</v>
      </c>
      <c r="K118" s="251" t="s">
        <v>1190</v>
      </c>
      <c r="L118" s="7" t="s">
        <v>790</v>
      </c>
      <c r="M118" s="7" t="s">
        <v>1426</v>
      </c>
      <c r="N118" s="6" t="s">
        <v>1395</v>
      </c>
      <c r="O118" s="9" t="s">
        <v>1970</v>
      </c>
      <c r="P118" s="135" t="s">
        <v>1943</v>
      </c>
      <c r="Q118" s="136" t="s">
        <v>453</v>
      </c>
      <c r="R118" s="2" t="s">
        <v>418</v>
      </c>
      <c r="S118" s="2" t="s">
        <v>791</v>
      </c>
      <c r="T118" s="146">
        <v>42156</v>
      </c>
      <c r="U118" s="2">
        <v>1</v>
      </c>
      <c r="V118" s="2">
        <v>6</v>
      </c>
      <c r="W118" s="2">
        <v>2015</v>
      </c>
      <c r="X118" s="2">
        <v>1</v>
      </c>
      <c r="Y118" s="2">
        <v>6</v>
      </c>
      <c r="Z118" s="2">
        <v>2018</v>
      </c>
      <c r="AA118" s="147">
        <v>8.17</v>
      </c>
      <c r="AB118" s="16"/>
      <c r="AC118" s="97" t="s">
        <v>509</v>
      </c>
    </row>
    <row r="119" spans="1:29" ht="30" customHeight="1">
      <c r="A119" s="2">
        <v>114</v>
      </c>
      <c r="B119" s="310">
        <v>8</v>
      </c>
      <c r="C119" s="310">
        <v>1080701</v>
      </c>
      <c r="D119" s="285" t="s">
        <v>879</v>
      </c>
      <c r="E119" s="2"/>
      <c r="F119" s="2" t="s">
        <v>729</v>
      </c>
      <c r="G119" s="6" t="s">
        <v>2110</v>
      </c>
      <c r="H119" s="6" t="s">
        <v>1189</v>
      </c>
      <c r="I119" s="2" t="s">
        <v>731</v>
      </c>
      <c r="J119" s="2" t="s">
        <v>731</v>
      </c>
      <c r="K119" s="251" t="s">
        <v>1191</v>
      </c>
      <c r="L119" s="7" t="s">
        <v>2111</v>
      </c>
      <c r="M119" s="7" t="s">
        <v>1283</v>
      </c>
      <c r="N119" s="6" t="s">
        <v>1396</v>
      </c>
      <c r="O119" s="9" t="s">
        <v>792</v>
      </c>
      <c r="P119" s="135" t="s">
        <v>733</v>
      </c>
      <c r="Q119" s="136" t="s">
        <v>458</v>
      </c>
      <c r="R119" s="2" t="s">
        <v>418</v>
      </c>
      <c r="S119" s="2" t="s">
        <v>793</v>
      </c>
      <c r="T119" s="146">
        <v>42156</v>
      </c>
      <c r="U119" s="2">
        <v>1</v>
      </c>
      <c r="V119" s="2">
        <v>6</v>
      </c>
      <c r="W119" s="2">
        <v>2015</v>
      </c>
      <c r="X119" s="2">
        <v>1</v>
      </c>
      <c r="Y119" s="2">
        <v>6</v>
      </c>
      <c r="Z119" s="2">
        <v>2018</v>
      </c>
      <c r="AA119" s="147">
        <v>8.34</v>
      </c>
      <c r="AB119" s="16"/>
      <c r="AC119" s="97" t="s">
        <v>509</v>
      </c>
    </row>
    <row r="120" spans="1:29" ht="47.25" customHeight="1">
      <c r="A120" s="2">
        <v>115</v>
      </c>
      <c r="B120" s="310">
        <v>8</v>
      </c>
      <c r="C120" s="310">
        <v>1080698</v>
      </c>
      <c r="D120" s="285" t="s">
        <v>2166</v>
      </c>
      <c r="E120" s="2"/>
      <c r="F120" s="2" t="s">
        <v>730</v>
      </c>
      <c r="G120" s="6" t="s">
        <v>794</v>
      </c>
      <c r="H120" s="6" t="s">
        <v>2523</v>
      </c>
      <c r="I120" s="2" t="s">
        <v>732</v>
      </c>
      <c r="J120" s="2" t="s">
        <v>1473</v>
      </c>
      <c r="K120" s="251" t="s">
        <v>2522</v>
      </c>
      <c r="L120" s="7" t="s">
        <v>795</v>
      </c>
      <c r="M120" s="7" t="s">
        <v>1424</v>
      </c>
      <c r="N120" s="6" t="s">
        <v>1397</v>
      </c>
      <c r="O120" s="9" t="s">
        <v>796</v>
      </c>
      <c r="P120" s="135" t="s">
        <v>1944</v>
      </c>
      <c r="Q120" s="136" t="s">
        <v>457</v>
      </c>
      <c r="R120" s="2" t="s">
        <v>418</v>
      </c>
      <c r="S120" s="2" t="s">
        <v>797</v>
      </c>
      <c r="T120" s="146">
        <v>42156</v>
      </c>
      <c r="U120" s="2">
        <v>1</v>
      </c>
      <c r="V120" s="2">
        <v>6</v>
      </c>
      <c r="W120" s="2">
        <v>2015</v>
      </c>
      <c r="X120" s="2">
        <v>1</v>
      </c>
      <c r="Y120" s="2">
        <v>6</v>
      </c>
      <c r="Z120" s="2">
        <v>2018</v>
      </c>
      <c r="AA120" s="147">
        <v>7.41</v>
      </c>
      <c r="AB120" s="16"/>
      <c r="AC120" s="97" t="s">
        <v>509</v>
      </c>
    </row>
    <row r="121" spans="1:29" ht="42.75" customHeight="1">
      <c r="A121" s="47">
        <v>116</v>
      </c>
      <c r="B121" s="310">
        <v>8</v>
      </c>
      <c r="C121" s="310">
        <v>1080713</v>
      </c>
      <c r="D121" s="285" t="s">
        <v>897</v>
      </c>
      <c r="E121" s="64" t="s">
        <v>2155</v>
      </c>
      <c r="F121" s="2" t="s">
        <v>930</v>
      </c>
      <c r="G121" s="6" t="s">
        <v>2087</v>
      </c>
      <c r="H121" s="6" t="s">
        <v>2267</v>
      </c>
      <c r="I121" s="2" t="s">
        <v>934</v>
      </c>
      <c r="J121" s="2" t="s">
        <v>934</v>
      </c>
      <c r="K121" s="251" t="s">
        <v>2088</v>
      </c>
      <c r="L121" s="7" t="s">
        <v>1065</v>
      </c>
      <c r="M121" s="7" t="s">
        <v>1284</v>
      </c>
      <c r="N121" s="6" t="s">
        <v>1398</v>
      </c>
      <c r="O121" s="9" t="s">
        <v>1969</v>
      </c>
      <c r="P121" s="135" t="s">
        <v>980</v>
      </c>
      <c r="Q121" s="136" t="s">
        <v>457</v>
      </c>
      <c r="R121" s="2" t="s">
        <v>418</v>
      </c>
      <c r="S121" s="2" t="s">
        <v>1070</v>
      </c>
      <c r="T121" s="146">
        <v>42209</v>
      </c>
      <c r="U121" s="2">
        <v>24</v>
      </c>
      <c r="V121" s="2">
        <v>7</v>
      </c>
      <c r="W121" s="2">
        <v>2015</v>
      </c>
      <c r="X121" s="2">
        <v>24</v>
      </c>
      <c r="Y121" s="2">
        <v>7</v>
      </c>
      <c r="Z121" s="2">
        <v>2018</v>
      </c>
      <c r="AA121" s="147">
        <v>7.8</v>
      </c>
      <c r="AB121" s="16"/>
      <c r="AC121" s="97" t="s">
        <v>509</v>
      </c>
    </row>
    <row r="122" spans="1:29" ht="30" customHeight="1">
      <c r="A122" s="47">
        <v>117</v>
      </c>
      <c r="B122" s="310">
        <v>8</v>
      </c>
      <c r="C122" s="310">
        <v>1080712</v>
      </c>
      <c r="D122" s="285" t="s">
        <v>898</v>
      </c>
      <c r="E122" s="64" t="s">
        <v>2155</v>
      </c>
      <c r="F122" s="2" t="s">
        <v>931</v>
      </c>
      <c r="G122" s="6" t="s">
        <v>1066</v>
      </c>
      <c r="H122" s="6" t="s">
        <v>2132</v>
      </c>
      <c r="I122" s="2" t="s">
        <v>935</v>
      </c>
      <c r="J122" s="2" t="s">
        <v>935</v>
      </c>
      <c r="K122" s="251" t="s">
        <v>2133</v>
      </c>
      <c r="L122" s="7" t="s">
        <v>1067</v>
      </c>
      <c r="M122" s="6" t="s">
        <v>1446</v>
      </c>
      <c r="N122" s="6" t="s">
        <v>1446</v>
      </c>
      <c r="O122" s="9" t="s">
        <v>1021</v>
      </c>
      <c r="P122" s="135" t="s">
        <v>981</v>
      </c>
      <c r="Q122" s="96" t="s">
        <v>457</v>
      </c>
      <c r="R122" s="2" t="s">
        <v>418</v>
      </c>
      <c r="S122" s="2" t="s">
        <v>1071</v>
      </c>
      <c r="T122" s="146">
        <v>42209</v>
      </c>
      <c r="U122" s="2">
        <v>24</v>
      </c>
      <c r="V122" s="2">
        <v>7</v>
      </c>
      <c r="W122" s="2">
        <v>2015</v>
      </c>
      <c r="X122" s="2">
        <v>24</v>
      </c>
      <c r="Y122" s="2">
        <v>7</v>
      </c>
      <c r="Z122" s="2">
        <v>2018</v>
      </c>
      <c r="AA122" s="147">
        <v>7.2</v>
      </c>
      <c r="AB122" s="16"/>
      <c r="AC122" s="97" t="s">
        <v>509</v>
      </c>
    </row>
    <row r="123" spans="1:29" ht="30" customHeight="1">
      <c r="A123" s="2">
        <v>118</v>
      </c>
      <c r="B123" s="310">
        <v>8</v>
      </c>
      <c r="C123" s="310">
        <v>1080714</v>
      </c>
      <c r="D123" s="285" t="s">
        <v>899</v>
      </c>
      <c r="E123" s="64" t="s">
        <v>2155</v>
      </c>
      <c r="F123" s="2" t="s">
        <v>932</v>
      </c>
      <c r="G123" s="6" t="s">
        <v>2077</v>
      </c>
      <c r="H123" s="6" t="s">
        <v>2524</v>
      </c>
      <c r="I123" s="2" t="s">
        <v>936</v>
      </c>
      <c r="J123" s="2" t="s">
        <v>936</v>
      </c>
      <c r="K123" s="251">
        <v>95548709</v>
      </c>
      <c r="L123" s="54" t="s">
        <v>1068</v>
      </c>
      <c r="M123" s="7" t="s">
        <v>1285</v>
      </c>
      <c r="N123" s="6" t="s">
        <v>1399</v>
      </c>
      <c r="O123" s="9" t="s">
        <v>1022</v>
      </c>
      <c r="P123" s="135" t="s">
        <v>982</v>
      </c>
      <c r="Q123" s="136" t="s">
        <v>452</v>
      </c>
      <c r="R123" s="2" t="s">
        <v>418</v>
      </c>
      <c r="S123" s="2" t="s">
        <v>1072</v>
      </c>
      <c r="T123" s="146">
        <v>42209</v>
      </c>
      <c r="U123" s="2">
        <v>24</v>
      </c>
      <c r="V123" s="2">
        <v>7</v>
      </c>
      <c r="W123" s="2">
        <v>2015</v>
      </c>
      <c r="X123" s="2">
        <v>24</v>
      </c>
      <c r="Y123" s="2">
        <v>7</v>
      </c>
      <c r="Z123" s="2">
        <v>2018</v>
      </c>
      <c r="AA123" s="147">
        <v>7.71</v>
      </c>
      <c r="AB123" s="16"/>
      <c r="AC123" s="97" t="s">
        <v>509</v>
      </c>
    </row>
    <row r="124" spans="1:29" ht="30" customHeight="1">
      <c r="A124" s="2">
        <v>119</v>
      </c>
      <c r="B124" s="310">
        <v>8</v>
      </c>
      <c r="C124" s="310">
        <v>1080715</v>
      </c>
      <c r="D124" s="285" t="s">
        <v>964</v>
      </c>
      <c r="E124" s="64" t="s">
        <v>2155</v>
      </c>
      <c r="F124" s="2" t="s">
        <v>933</v>
      </c>
      <c r="G124" s="6" t="s">
        <v>2089</v>
      </c>
      <c r="H124" s="6" t="s">
        <v>1074</v>
      </c>
      <c r="I124" s="2" t="s">
        <v>937</v>
      </c>
      <c r="J124" s="2" t="s">
        <v>1474</v>
      </c>
      <c r="K124" s="251" t="s">
        <v>2525</v>
      </c>
      <c r="L124" s="7" t="s">
        <v>1069</v>
      </c>
      <c r="M124" s="6" t="s">
        <v>1580</v>
      </c>
      <c r="N124" s="6" t="s">
        <v>1400</v>
      </c>
      <c r="O124" s="9" t="s">
        <v>1023</v>
      </c>
      <c r="P124" s="135" t="s">
        <v>983</v>
      </c>
      <c r="Q124" s="136" t="s">
        <v>456</v>
      </c>
      <c r="R124" s="2" t="s">
        <v>418</v>
      </c>
      <c r="S124" s="2" t="s">
        <v>1073</v>
      </c>
      <c r="T124" s="146">
        <v>42209</v>
      </c>
      <c r="U124" s="2">
        <v>24</v>
      </c>
      <c r="V124" s="2">
        <v>7</v>
      </c>
      <c r="W124" s="2">
        <v>2015</v>
      </c>
      <c r="X124" s="2">
        <v>24</v>
      </c>
      <c r="Y124" s="2">
        <v>7</v>
      </c>
      <c r="Z124" s="2">
        <v>2018</v>
      </c>
      <c r="AA124" s="147">
        <v>7.82</v>
      </c>
      <c r="AB124" s="16"/>
      <c r="AC124" s="97" t="s">
        <v>509</v>
      </c>
    </row>
    <row r="125" spans="1:29" ht="30" customHeight="1">
      <c r="A125" s="2">
        <v>120</v>
      </c>
      <c r="B125" s="310">
        <v>8</v>
      </c>
      <c r="C125" s="310">
        <v>1080763</v>
      </c>
      <c r="D125" s="285" t="s">
        <v>1208</v>
      </c>
      <c r="E125" s="64" t="s">
        <v>2175</v>
      </c>
      <c r="F125" s="2" t="s">
        <v>1097</v>
      </c>
      <c r="G125" s="6" t="s">
        <v>1120</v>
      </c>
      <c r="H125" s="6" t="s">
        <v>1121</v>
      </c>
      <c r="I125" s="2" t="s">
        <v>1122</v>
      </c>
      <c r="J125" s="2" t="s">
        <v>1475</v>
      </c>
      <c r="K125" s="251" t="s">
        <v>2527</v>
      </c>
      <c r="L125" s="7" t="s">
        <v>2526</v>
      </c>
      <c r="M125" s="7" t="s">
        <v>1286</v>
      </c>
      <c r="N125" s="6" t="s">
        <v>1576</v>
      </c>
      <c r="O125" s="9" t="s">
        <v>1961</v>
      </c>
      <c r="P125" s="135" t="s">
        <v>1117</v>
      </c>
      <c r="Q125" s="136" t="s">
        <v>458</v>
      </c>
      <c r="R125" s="2" t="s">
        <v>418</v>
      </c>
      <c r="S125" s="2" t="s">
        <v>1209</v>
      </c>
      <c r="T125" s="146">
        <v>42271</v>
      </c>
      <c r="U125" s="2">
        <v>24</v>
      </c>
      <c r="V125" s="2">
        <v>9</v>
      </c>
      <c r="W125" s="2">
        <v>2015</v>
      </c>
      <c r="X125" s="2">
        <v>24</v>
      </c>
      <c r="Y125" s="2">
        <v>9</v>
      </c>
      <c r="Z125" s="2">
        <v>2018</v>
      </c>
      <c r="AA125" s="147"/>
      <c r="AB125" s="16"/>
      <c r="AC125" s="97" t="s">
        <v>509</v>
      </c>
    </row>
    <row r="126" spans="1:29" ht="30" customHeight="1">
      <c r="A126" s="47">
        <v>121</v>
      </c>
      <c r="B126" s="313">
        <v>8</v>
      </c>
      <c r="C126" s="313">
        <v>1080823</v>
      </c>
      <c r="D126" s="293" t="s">
        <v>1688</v>
      </c>
      <c r="E126" s="98" t="s">
        <v>2158</v>
      </c>
      <c r="F126" s="30" t="s">
        <v>1634</v>
      </c>
      <c r="G126" s="17" t="s">
        <v>1690</v>
      </c>
      <c r="H126" s="17" t="s">
        <v>2287</v>
      </c>
      <c r="I126" s="30" t="s">
        <v>1635</v>
      </c>
      <c r="J126" s="30" t="s">
        <v>1635</v>
      </c>
      <c r="K126" s="254" t="s">
        <v>2288</v>
      </c>
      <c r="L126" s="19" t="s">
        <v>2289</v>
      </c>
      <c r="M126" s="19" t="s">
        <v>1811</v>
      </c>
      <c r="N126" s="17" t="s">
        <v>1694</v>
      </c>
      <c r="O126" s="33" t="s">
        <v>1705</v>
      </c>
      <c r="P126" s="138" t="s">
        <v>1649</v>
      </c>
      <c r="Q126" s="139" t="s">
        <v>458</v>
      </c>
      <c r="R126" s="30" t="s">
        <v>418</v>
      </c>
      <c r="S126" s="30" t="s">
        <v>1689</v>
      </c>
      <c r="T126" s="201">
        <v>42492</v>
      </c>
      <c r="U126" s="30">
        <v>29</v>
      </c>
      <c r="V126" s="30">
        <v>4</v>
      </c>
      <c r="W126" s="30">
        <v>2016</v>
      </c>
      <c r="X126" s="30">
        <v>29</v>
      </c>
      <c r="Y126" s="30">
        <v>4</v>
      </c>
      <c r="Z126" s="30">
        <v>2019</v>
      </c>
      <c r="AA126" s="202"/>
      <c r="AB126" s="32"/>
      <c r="AC126" s="101" t="s">
        <v>509</v>
      </c>
    </row>
    <row r="127" spans="1:29" ht="30" customHeight="1">
      <c r="A127" s="47">
        <v>122</v>
      </c>
      <c r="B127" s="313">
        <v>8</v>
      </c>
      <c r="C127" s="313">
        <v>1080825</v>
      </c>
      <c r="D127" s="293" t="s">
        <v>1715</v>
      </c>
      <c r="E127" s="98" t="s">
        <v>2158</v>
      </c>
      <c r="F127" s="30" t="s">
        <v>1716</v>
      </c>
      <c r="G127" s="17" t="s">
        <v>2545</v>
      </c>
      <c r="H127" s="17" t="s">
        <v>2546</v>
      </c>
      <c r="I127" s="30" t="s">
        <v>1717</v>
      </c>
      <c r="J127" s="30" t="s">
        <v>1717</v>
      </c>
      <c r="K127" s="254" t="s">
        <v>2551</v>
      </c>
      <c r="L127" s="19" t="s">
        <v>1752</v>
      </c>
      <c r="M127" s="19" t="s">
        <v>1446</v>
      </c>
      <c r="N127" s="17" t="s">
        <v>1801</v>
      </c>
      <c r="O127" s="33" t="s">
        <v>1789</v>
      </c>
      <c r="P127" s="138" t="s">
        <v>1740</v>
      </c>
      <c r="Q127" s="139" t="s">
        <v>457</v>
      </c>
      <c r="R127" s="30" t="s">
        <v>418</v>
      </c>
      <c r="S127" s="30" t="s">
        <v>1791</v>
      </c>
      <c r="T127" s="201">
        <v>42587</v>
      </c>
      <c r="U127" s="30">
        <v>11</v>
      </c>
      <c r="V127" s="30">
        <v>7</v>
      </c>
      <c r="W127" s="30">
        <v>2016</v>
      </c>
      <c r="X127" s="30">
        <v>11</v>
      </c>
      <c r="Y127" s="30">
        <v>7</v>
      </c>
      <c r="Z127" s="30">
        <v>2019</v>
      </c>
      <c r="AA127" s="147"/>
      <c r="AB127" s="32"/>
      <c r="AC127" s="101" t="s">
        <v>509</v>
      </c>
    </row>
    <row r="128" spans="1:29" ht="30" customHeight="1">
      <c r="A128" s="2">
        <v>123</v>
      </c>
      <c r="B128" s="311">
        <v>8</v>
      </c>
      <c r="C128" s="311">
        <v>1080753</v>
      </c>
      <c r="D128" s="294" t="s">
        <v>1096</v>
      </c>
      <c r="E128" s="64" t="s">
        <v>2175</v>
      </c>
      <c r="F128" s="1" t="s">
        <v>1098</v>
      </c>
      <c r="G128" s="11" t="s">
        <v>2303</v>
      </c>
      <c r="H128" s="11" t="s">
        <v>2134</v>
      </c>
      <c r="I128" s="1" t="s">
        <v>1123</v>
      </c>
      <c r="J128" s="1" t="s">
        <v>1123</v>
      </c>
      <c r="K128" s="252" t="s">
        <v>2135</v>
      </c>
      <c r="L128" s="12" t="s">
        <v>2136</v>
      </c>
      <c r="M128" s="12" t="s">
        <v>1287</v>
      </c>
      <c r="N128" s="11" t="s">
        <v>1401</v>
      </c>
      <c r="O128" s="13" t="s">
        <v>1435</v>
      </c>
      <c r="P128" s="140" t="s">
        <v>1118</v>
      </c>
      <c r="Q128" s="141" t="s">
        <v>457</v>
      </c>
      <c r="R128" s="1" t="s">
        <v>418</v>
      </c>
      <c r="S128" s="1" t="s">
        <v>1207</v>
      </c>
      <c r="T128" s="200">
        <v>42271</v>
      </c>
      <c r="U128" s="1">
        <v>24</v>
      </c>
      <c r="V128" s="1">
        <v>9</v>
      </c>
      <c r="W128" s="1">
        <v>2015</v>
      </c>
      <c r="X128" s="1">
        <v>24</v>
      </c>
      <c r="Y128" s="1">
        <v>9</v>
      </c>
      <c r="Z128" s="1">
        <v>2018</v>
      </c>
      <c r="AA128" s="186">
        <v>8.39</v>
      </c>
      <c r="AB128" s="38"/>
      <c r="AC128" s="104" t="s">
        <v>509</v>
      </c>
    </row>
    <row r="129" spans="1:29" ht="45" customHeight="1">
      <c r="A129" s="2">
        <v>124</v>
      </c>
      <c r="B129" s="312">
        <v>9</v>
      </c>
      <c r="C129" s="312">
        <v>1090383</v>
      </c>
      <c r="D129" s="288" t="s">
        <v>256</v>
      </c>
      <c r="E129" s="68" t="s">
        <v>2171</v>
      </c>
      <c r="F129" s="68" t="s">
        <v>257</v>
      </c>
      <c r="G129" s="3" t="s">
        <v>268</v>
      </c>
      <c r="H129" s="3" t="s">
        <v>271</v>
      </c>
      <c r="I129" s="5" t="s">
        <v>275</v>
      </c>
      <c r="J129" s="5" t="s">
        <v>275</v>
      </c>
      <c r="K129" s="253" t="s">
        <v>2367</v>
      </c>
      <c r="L129" s="15" t="s">
        <v>620</v>
      </c>
      <c r="M129" s="3" t="s">
        <v>1288</v>
      </c>
      <c r="N129" s="3" t="str">
        <f>HYPERLINK("https://www.facebook.com/OpdLchTemuco","https://www.facebook.com/OpdLchTemuco")</f>
        <v>https://www.facebook.com/OpdLchTemuco</v>
      </c>
      <c r="O129" s="5" t="s">
        <v>523</v>
      </c>
      <c r="P129" s="142" t="s">
        <v>444</v>
      </c>
      <c r="Q129" s="143" t="s">
        <v>461</v>
      </c>
      <c r="R129" s="5" t="s">
        <v>418</v>
      </c>
      <c r="S129" s="5" t="s">
        <v>1015</v>
      </c>
      <c r="T129" s="196">
        <v>42156</v>
      </c>
      <c r="U129" s="5">
        <v>1</v>
      </c>
      <c r="V129" s="5">
        <v>6</v>
      </c>
      <c r="W129" s="5">
        <v>2015</v>
      </c>
      <c r="X129" s="5">
        <v>1</v>
      </c>
      <c r="Y129" s="5">
        <v>6</v>
      </c>
      <c r="Z129" s="5">
        <v>2017</v>
      </c>
      <c r="AA129" s="197">
        <v>8.52</v>
      </c>
      <c r="AB129" s="36"/>
      <c r="AC129" s="94" t="s">
        <v>522</v>
      </c>
    </row>
    <row r="130" spans="1:29" ht="30" customHeight="1">
      <c r="A130" s="2">
        <v>125</v>
      </c>
      <c r="B130" s="310">
        <v>9</v>
      </c>
      <c r="C130" s="310">
        <v>1090419</v>
      </c>
      <c r="D130" s="286" t="s">
        <v>1099</v>
      </c>
      <c r="E130" s="64" t="s">
        <v>2175</v>
      </c>
      <c r="F130" s="64" t="s">
        <v>258</v>
      </c>
      <c r="G130" s="6" t="s">
        <v>1499</v>
      </c>
      <c r="H130" s="6" t="s">
        <v>272</v>
      </c>
      <c r="I130" s="2" t="s">
        <v>276</v>
      </c>
      <c r="J130" s="2" t="s">
        <v>276</v>
      </c>
      <c r="K130" s="251" t="s">
        <v>2379</v>
      </c>
      <c r="L130" s="54" t="s">
        <v>285</v>
      </c>
      <c r="M130" s="6" t="s">
        <v>1289</v>
      </c>
      <c r="N130" s="7" t="s">
        <v>621</v>
      </c>
      <c r="O130" s="2" t="s">
        <v>2008</v>
      </c>
      <c r="P130" s="144" t="s">
        <v>1908</v>
      </c>
      <c r="Q130" s="145" t="s">
        <v>458</v>
      </c>
      <c r="R130" s="2" t="s">
        <v>418</v>
      </c>
      <c r="S130" s="2" t="s">
        <v>1217</v>
      </c>
      <c r="T130" s="146">
        <v>42299</v>
      </c>
      <c r="U130" s="2">
        <v>24</v>
      </c>
      <c r="V130" s="2">
        <v>9</v>
      </c>
      <c r="W130" s="2">
        <v>2015</v>
      </c>
      <c r="X130" s="2">
        <v>24</v>
      </c>
      <c r="Y130" s="2">
        <v>9</v>
      </c>
      <c r="Z130" s="2">
        <v>2018</v>
      </c>
      <c r="AA130" s="147"/>
      <c r="AB130" s="16"/>
      <c r="AC130" s="97" t="s">
        <v>509</v>
      </c>
    </row>
    <row r="131" spans="1:29" ht="42" customHeight="1">
      <c r="A131" s="47">
        <v>126</v>
      </c>
      <c r="B131" s="310">
        <v>9</v>
      </c>
      <c r="C131" s="310">
        <v>1090482</v>
      </c>
      <c r="D131" s="286" t="s">
        <v>463</v>
      </c>
      <c r="E131" s="68" t="s">
        <v>2173</v>
      </c>
      <c r="F131" s="64" t="s">
        <v>464</v>
      </c>
      <c r="G131" s="6" t="s">
        <v>2225</v>
      </c>
      <c r="H131" s="6" t="s">
        <v>622</v>
      </c>
      <c r="I131" s="2" t="s">
        <v>465</v>
      </c>
      <c r="J131" s="2" t="s">
        <v>465</v>
      </c>
      <c r="K131" s="251" t="s">
        <v>2226</v>
      </c>
      <c r="L131" s="7" t="s">
        <v>2227</v>
      </c>
      <c r="M131" s="6" t="s">
        <v>1290</v>
      </c>
      <c r="N131" s="7" t="s">
        <v>549</v>
      </c>
      <c r="O131" s="9" t="s">
        <v>550</v>
      </c>
      <c r="P131" s="144" t="s">
        <v>490</v>
      </c>
      <c r="Q131" s="145" t="s">
        <v>461</v>
      </c>
      <c r="R131" s="2" t="s">
        <v>578</v>
      </c>
      <c r="S131" s="2" t="s">
        <v>2146</v>
      </c>
      <c r="T131" s="146">
        <v>41764</v>
      </c>
      <c r="U131" s="2">
        <v>5</v>
      </c>
      <c r="V131" s="2">
        <v>5</v>
      </c>
      <c r="W131" s="2">
        <v>2014</v>
      </c>
      <c r="X131" s="2">
        <v>5</v>
      </c>
      <c r="Y131" s="2">
        <v>5</v>
      </c>
      <c r="Z131" s="2">
        <v>2017</v>
      </c>
      <c r="AA131" s="147">
        <v>7.05</v>
      </c>
      <c r="AB131" s="16">
        <v>6.33</v>
      </c>
      <c r="AC131" s="97" t="s">
        <v>509</v>
      </c>
    </row>
    <row r="132" spans="1:29" ht="45.75" customHeight="1">
      <c r="A132" s="47">
        <v>127</v>
      </c>
      <c r="B132" s="310">
        <v>9</v>
      </c>
      <c r="C132" s="310">
        <v>1090381</v>
      </c>
      <c r="D132" s="295" t="s">
        <v>757</v>
      </c>
      <c r="E132" s="64" t="s">
        <v>2155</v>
      </c>
      <c r="F132" s="64" t="s">
        <v>259</v>
      </c>
      <c r="G132" s="8" t="s">
        <v>2038</v>
      </c>
      <c r="H132" s="6" t="s">
        <v>1187</v>
      </c>
      <c r="I132" s="2" t="s">
        <v>277</v>
      </c>
      <c r="J132" s="2" t="s">
        <v>1497</v>
      </c>
      <c r="K132" s="251" t="s">
        <v>2253</v>
      </c>
      <c r="L132" s="7" t="s">
        <v>1086</v>
      </c>
      <c r="M132" s="6" t="s">
        <v>1291</v>
      </c>
      <c r="N132" s="6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O132" s="9" t="s">
        <v>1962</v>
      </c>
      <c r="P132" s="144" t="s">
        <v>1945</v>
      </c>
      <c r="Q132" s="145" t="s">
        <v>458</v>
      </c>
      <c r="R132" s="2" t="s">
        <v>418</v>
      </c>
      <c r="S132" s="2" t="s">
        <v>827</v>
      </c>
      <c r="T132" s="146">
        <v>42156</v>
      </c>
      <c r="U132" s="2">
        <v>1</v>
      </c>
      <c r="V132" s="2">
        <v>6</v>
      </c>
      <c r="W132" s="2">
        <v>2015</v>
      </c>
      <c r="X132" s="2">
        <v>1</v>
      </c>
      <c r="Y132" s="2">
        <v>6</v>
      </c>
      <c r="Z132" s="2">
        <v>2018</v>
      </c>
      <c r="AA132" s="147">
        <v>9.1300000000000008</v>
      </c>
      <c r="AB132" s="16"/>
      <c r="AC132" s="97" t="s">
        <v>509</v>
      </c>
    </row>
    <row r="133" spans="1:29" ht="30" customHeight="1">
      <c r="A133" s="2">
        <v>128</v>
      </c>
      <c r="B133" s="310">
        <v>9</v>
      </c>
      <c r="C133" s="310">
        <v>1090378</v>
      </c>
      <c r="D133" s="295" t="s">
        <v>748</v>
      </c>
      <c r="E133" s="64" t="s">
        <v>2155</v>
      </c>
      <c r="F133" s="64" t="s">
        <v>260</v>
      </c>
      <c r="G133" s="6" t="s">
        <v>623</v>
      </c>
      <c r="H133" s="6" t="s">
        <v>2462</v>
      </c>
      <c r="I133" s="2" t="s">
        <v>278</v>
      </c>
      <c r="J133" s="2" t="s">
        <v>278</v>
      </c>
      <c r="K133" s="251" t="s">
        <v>2463</v>
      </c>
      <c r="L133" s="7" t="s">
        <v>2464</v>
      </c>
      <c r="M133" s="6" t="s">
        <v>1292</v>
      </c>
      <c r="N133" s="6" t="s">
        <v>1381</v>
      </c>
      <c r="O133" s="9" t="s">
        <v>624</v>
      </c>
      <c r="P133" s="144" t="s">
        <v>445</v>
      </c>
      <c r="Q133" s="145" t="s">
        <v>462</v>
      </c>
      <c r="R133" s="2" t="s">
        <v>418</v>
      </c>
      <c r="S133" s="2" t="s">
        <v>881</v>
      </c>
      <c r="T133" s="146">
        <v>42156</v>
      </c>
      <c r="U133" s="2">
        <v>1</v>
      </c>
      <c r="V133" s="2">
        <v>6</v>
      </c>
      <c r="W133" s="2">
        <v>2015</v>
      </c>
      <c r="X133" s="2">
        <v>1</v>
      </c>
      <c r="Y133" s="2">
        <v>6</v>
      </c>
      <c r="Z133" s="2">
        <v>2018</v>
      </c>
      <c r="AA133" s="147">
        <v>7.23</v>
      </c>
      <c r="AB133" s="16"/>
      <c r="AC133" s="97" t="s">
        <v>509</v>
      </c>
    </row>
    <row r="134" spans="1:29" ht="30" customHeight="1">
      <c r="A134" s="2">
        <v>129</v>
      </c>
      <c r="B134" s="310">
        <v>9</v>
      </c>
      <c r="C134" s="310">
        <v>1090374</v>
      </c>
      <c r="D134" s="295" t="s">
        <v>758</v>
      </c>
      <c r="E134" s="64" t="s">
        <v>2155</v>
      </c>
      <c r="F134" s="64" t="s">
        <v>261</v>
      </c>
      <c r="G134" s="6" t="s">
        <v>2251</v>
      </c>
      <c r="H134" s="6" t="s">
        <v>625</v>
      </c>
      <c r="I134" s="2" t="s">
        <v>279</v>
      </c>
      <c r="J134" s="2" t="s">
        <v>1476</v>
      </c>
      <c r="K134" s="251" t="s">
        <v>2252</v>
      </c>
      <c r="L134" s="6" t="s">
        <v>286</v>
      </c>
      <c r="M134" s="6" t="s">
        <v>1331</v>
      </c>
      <c r="N134" s="6" t="str">
        <f>HYPERLINK("https://www.facebook.com/opd.cautincordillera","https://www.facebook.com/opd.cautincordillera")</f>
        <v>https://www.facebook.com/opd.cautincordillera</v>
      </c>
      <c r="O134" s="9" t="s">
        <v>551</v>
      </c>
      <c r="P134" s="144" t="s">
        <v>446</v>
      </c>
      <c r="Q134" s="145" t="s">
        <v>461</v>
      </c>
      <c r="R134" s="2" t="s">
        <v>418</v>
      </c>
      <c r="S134" s="2" t="s">
        <v>832</v>
      </c>
      <c r="T134" s="146">
        <v>42156</v>
      </c>
      <c r="U134" s="2">
        <v>1</v>
      </c>
      <c r="V134" s="2">
        <v>6</v>
      </c>
      <c r="W134" s="2">
        <v>2015</v>
      </c>
      <c r="X134" s="2">
        <v>1</v>
      </c>
      <c r="Y134" s="2">
        <v>6</v>
      </c>
      <c r="Z134" s="2">
        <v>2018</v>
      </c>
      <c r="AA134" s="147">
        <v>9.02</v>
      </c>
      <c r="AB134" s="16"/>
      <c r="AC134" s="97" t="s">
        <v>509</v>
      </c>
    </row>
    <row r="135" spans="1:29" ht="43.5" customHeight="1">
      <c r="A135" s="2">
        <v>130</v>
      </c>
      <c r="B135" s="310">
        <v>9</v>
      </c>
      <c r="C135" s="310">
        <v>1090377</v>
      </c>
      <c r="D135" s="295" t="s">
        <v>759</v>
      </c>
      <c r="E135" s="64" t="s">
        <v>2155</v>
      </c>
      <c r="F135" s="64" t="s">
        <v>262</v>
      </c>
      <c r="G135" s="6" t="s">
        <v>269</v>
      </c>
      <c r="H135" s="6" t="s">
        <v>626</v>
      </c>
      <c r="I135" s="2" t="s">
        <v>280</v>
      </c>
      <c r="J135" s="2" t="s">
        <v>280</v>
      </c>
      <c r="K135" s="251" t="s">
        <v>2351</v>
      </c>
      <c r="L135" s="6" t="s">
        <v>287</v>
      </c>
      <c r="M135" s="6" t="s">
        <v>1446</v>
      </c>
      <c r="N135" s="6" t="str">
        <f>HYPERLINK("https://www.facebook.com/opd.pichikecheayelen","https://www.facebook.com/opd.pichikecheayelen")</f>
        <v>https://www.facebook.com/opd.pichikecheayelen</v>
      </c>
      <c r="O135" s="9" t="s">
        <v>552</v>
      </c>
      <c r="P135" s="144" t="s">
        <v>447</v>
      </c>
      <c r="Q135" s="145" t="s">
        <v>457</v>
      </c>
      <c r="R135" s="2" t="s">
        <v>418</v>
      </c>
      <c r="S135" s="2" t="s">
        <v>882</v>
      </c>
      <c r="T135" s="146">
        <v>42156</v>
      </c>
      <c r="U135" s="2">
        <v>1</v>
      </c>
      <c r="V135" s="2">
        <v>6</v>
      </c>
      <c r="W135" s="2">
        <v>2015</v>
      </c>
      <c r="X135" s="2">
        <v>1</v>
      </c>
      <c r="Y135" s="2">
        <v>6</v>
      </c>
      <c r="Z135" s="2">
        <v>2018</v>
      </c>
      <c r="AA135" s="147"/>
      <c r="AB135" s="16"/>
      <c r="AC135" s="97" t="s">
        <v>509</v>
      </c>
    </row>
    <row r="136" spans="1:29" ht="52.5" customHeight="1">
      <c r="A136" s="47">
        <v>131</v>
      </c>
      <c r="B136" s="310">
        <v>9</v>
      </c>
      <c r="C136" s="310">
        <v>1090373</v>
      </c>
      <c r="D136" s="286" t="s">
        <v>760</v>
      </c>
      <c r="E136" s="64" t="s">
        <v>2155</v>
      </c>
      <c r="F136" s="64" t="s">
        <v>263</v>
      </c>
      <c r="G136" s="8" t="s">
        <v>270</v>
      </c>
      <c r="H136" s="6" t="s">
        <v>273</v>
      </c>
      <c r="I136" s="2" t="s">
        <v>281</v>
      </c>
      <c r="J136" s="2" t="s">
        <v>1477</v>
      </c>
      <c r="K136" s="251">
        <v>452591580</v>
      </c>
      <c r="L136" s="6" t="s">
        <v>1184</v>
      </c>
      <c r="M136" s="7" t="s">
        <v>1332</v>
      </c>
      <c r="N136" s="6" t="str">
        <f>HYPERLINK("https://www.facebook.com/opdcentrocordillerano","https://www.facebook.com/opdcentrocordillerano")</f>
        <v>https://www.facebook.com/opdcentrocordillerano</v>
      </c>
      <c r="O136" s="16" t="s">
        <v>2008</v>
      </c>
      <c r="P136" s="144" t="s">
        <v>1946</v>
      </c>
      <c r="Q136" s="145" t="s">
        <v>458</v>
      </c>
      <c r="R136" s="2" t="s">
        <v>418</v>
      </c>
      <c r="S136" s="2" t="s">
        <v>883</v>
      </c>
      <c r="T136" s="146">
        <v>42156</v>
      </c>
      <c r="U136" s="2">
        <v>1</v>
      </c>
      <c r="V136" s="2">
        <v>6</v>
      </c>
      <c r="W136" s="2">
        <v>2015</v>
      </c>
      <c r="X136" s="2">
        <v>1</v>
      </c>
      <c r="Y136" s="2">
        <v>6</v>
      </c>
      <c r="Z136" s="2">
        <v>2018</v>
      </c>
      <c r="AA136" s="147"/>
      <c r="AB136" s="16"/>
      <c r="AC136" s="97" t="s">
        <v>509</v>
      </c>
    </row>
    <row r="137" spans="1:29" ht="44.25" customHeight="1">
      <c r="A137" s="47">
        <v>132</v>
      </c>
      <c r="B137" s="310">
        <v>9</v>
      </c>
      <c r="C137" s="310">
        <v>1090441</v>
      </c>
      <c r="D137" s="295" t="s">
        <v>1699</v>
      </c>
      <c r="E137" s="98" t="s">
        <v>2158</v>
      </c>
      <c r="F137" s="64" t="s">
        <v>264</v>
      </c>
      <c r="G137" s="6" t="s">
        <v>2039</v>
      </c>
      <c r="H137" s="6" t="s">
        <v>1183</v>
      </c>
      <c r="I137" s="2" t="s">
        <v>282</v>
      </c>
      <c r="J137" s="2" t="s">
        <v>282</v>
      </c>
      <c r="K137" s="251" t="s">
        <v>1185</v>
      </c>
      <c r="L137" s="6" t="s">
        <v>1503</v>
      </c>
      <c r="M137" s="6" t="s">
        <v>1439</v>
      </c>
      <c r="N137" s="6" t="str">
        <f>HYPERLINK("https://www.facebook.com/opd.araucaniacostera","https://www.facebook.com/opd.araucaniacostera")</f>
        <v>https://www.facebook.com/opd.araucaniacostera</v>
      </c>
      <c r="O137" s="2" t="s">
        <v>1992</v>
      </c>
      <c r="P137" s="144" t="s">
        <v>1909</v>
      </c>
      <c r="Q137" s="145" t="s">
        <v>453</v>
      </c>
      <c r="R137" s="2" t="s">
        <v>418</v>
      </c>
      <c r="S137" s="2" t="s">
        <v>1700</v>
      </c>
      <c r="T137" s="146">
        <v>42522</v>
      </c>
      <c r="U137" s="2">
        <v>1</v>
      </c>
      <c r="V137" s="2">
        <v>6</v>
      </c>
      <c r="W137" s="2">
        <v>2016</v>
      </c>
      <c r="X137" s="2">
        <v>1</v>
      </c>
      <c r="Y137" s="2">
        <v>6</v>
      </c>
      <c r="Z137" s="2">
        <v>2019</v>
      </c>
      <c r="AA137" s="147"/>
      <c r="AB137" s="16"/>
      <c r="AC137" s="97" t="s">
        <v>509</v>
      </c>
    </row>
    <row r="138" spans="1:29" ht="45" customHeight="1">
      <c r="A138" s="2">
        <v>133</v>
      </c>
      <c r="B138" s="310">
        <v>9</v>
      </c>
      <c r="C138" s="310">
        <v>1090382</v>
      </c>
      <c r="D138" s="295" t="s">
        <v>747</v>
      </c>
      <c r="E138" s="64" t="s">
        <v>2155</v>
      </c>
      <c r="F138" s="64" t="s">
        <v>265</v>
      </c>
      <c r="G138" s="6" t="s">
        <v>2311</v>
      </c>
      <c r="H138" s="6" t="s">
        <v>274</v>
      </c>
      <c r="I138" s="2" t="s">
        <v>283</v>
      </c>
      <c r="J138" s="2" t="s">
        <v>283</v>
      </c>
      <c r="K138" s="251" t="s">
        <v>1501</v>
      </c>
      <c r="L138" s="6" t="s">
        <v>1504</v>
      </c>
      <c r="M138" s="6" t="s">
        <v>1293</v>
      </c>
      <c r="N138" s="6" t="str">
        <f>HYPERLINK("https://www.facebook.com/opd.mallecosur","https://www.facebook.com/opd.mallecosur")</f>
        <v>https://www.facebook.com/opd.mallecosur</v>
      </c>
      <c r="O138" s="2" t="s">
        <v>2008</v>
      </c>
      <c r="P138" s="144" t="s">
        <v>1910</v>
      </c>
      <c r="Q138" s="145" t="s">
        <v>458</v>
      </c>
      <c r="R138" s="2" t="s">
        <v>418</v>
      </c>
      <c r="S138" s="2" t="s">
        <v>891</v>
      </c>
      <c r="T138" s="146">
        <v>42156</v>
      </c>
      <c r="U138" s="2">
        <v>1</v>
      </c>
      <c r="V138" s="2">
        <v>6</v>
      </c>
      <c r="W138" s="2">
        <v>2015</v>
      </c>
      <c r="X138" s="2">
        <v>1</v>
      </c>
      <c r="Y138" s="2">
        <v>6</v>
      </c>
      <c r="Z138" s="2">
        <v>2018</v>
      </c>
      <c r="AA138" s="147"/>
      <c r="AB138" s="16"/>
      <c r="AC138" s="97" t="s">
        <v>509</v>
      </c>
    </row>
    <row r="139" spans="1:29" ht="39.75" customHeight="1">
      <c r="A139" s="2">
        <v>134</v>
      </c>
      <c r="B139" s="310">
        <v>9</v>
      </c>
      <c r="C139" s="310">
        <v>1090442</v>
      </c>
      <c r="D139" s="295" t="s">
        <v>1697</v>
      </c>
      <c r="E139" s="98" t="s">
        <v>2158</v>
      </c>
      <c r="F139" s="64" t="s">
        <v>266</v>
      </c>
      <c r="G139" s="6" t="s">
        <v>2260</v>
      </c>
      <c r="H139" s="6" t="s">
        <v>2261</v>
      </c>
      <c r="I139" s="2"/>
      <c r="J139" s="2" t="s">
        <v>1638</v>
      </c>
      <c r="K139" s="251" t="s">
        <v>1502</v>
      </c>
      <c r="L139" s="25" t="s">
        <v>1498</v>
      </c>
      <c r="M139" s="6" t="s">
        <v>1544</v>
      </c>
      <c r="N139" s="6" t="str">
        <f>HYPERLINK("https://www.facebook.com/gorbea.opdcautinsur","https://www.facebook.com/gorbea.opdcautinsur")</f>
        <v>https://www.facebook.com/gorbea.opdcautinsur</v>
      </c>
      <c r="O139" s="9" t="s">
        <v>2008</v>
      </c>
      <c r="P139" s="144" t="s">
        <v>1911</v>
      </c>
      <c r="Q139" s="145" t="s">
        <v>458</v>
      </c>
      <c r="R139" s="2" t="s">
        <v>418</v>
      </c>
      <c r="S139" s="2" t="s">
        <v>1698</v>
      </c>
      <c r="T139" s="146">
        <v>42522</v>
      </c>
      <c r="U139" s="2">
        <v>1</v>
      </c>
      <c r="V139" s="2">
        <v>6</v>
      </c>
      <c r="W139" s="2">
        <v>2016</v>
      </c>
      <c r="X139" s="2">
        <v>1</v>
      </c>
      <c r="Y139" s="2">
        <v>6</v>
      </c>
      <c r="Z139" s="2">
        <v>2019</v>
      </c>
      <c r="AA139" s="147"/>
      <c r="AB139" s="16"/>
      <c r="AC139" s="97" t="s">
        <v>509</v>
      </c>
    </row>
    <row r="140" spans="1:29" ht="30" customHeight="1">
      <c r="A140" s="2">
        <v>135</v>
      </c>
      <c r="B140" s="310">
        <v>9</v>
      </c>
      <c r="C140" s="310">
        <v>1090449</v>
      </c>
      <c r="D140" s="295" t="s">
        <v>627</v>
      </c>
      <c r="E140" s="98" t="s">
        <v>2158</v>
      </c>
      <c r="F140" s="64" t="s">
        <v>267</v>
      </c>
      <c r="G140" s="6" t="s">
        <v>2304</v>
      </c>
      <c r="H140" s="6" t="s">
        <v>767</v>
      </c>
      <c r="I140" s="2" t="s">
        <v>284</v>
      </c>
      <c r="J140" s="2" t="s">
        <v>284</v>
      </c>
      <c r="K140" s="251" t="s">
        <v>2305</v>
      </c>
      <c r="L140" s="6" t="s">
        <v>1505</v>
      </c>
      <c r="M140" s="6" t="s">
        <v>1294</v>
      </c>
      <c r="N140" s="6" t="str">
        <f>HYPERLINK("https://www.facebook.com/OPDPucon","https://www.facebook.com/OPDPucon")</f>
        <v>https://www.facebook.com/OPDPucon</v>
      </c>
      <c r="O140" s="2" t="s">
        <v>2022</v>
      </c>
      <c r="P140" s="144" t="s">
        <v>448</v>
      </c>
      <c r="Q140" s="145" t="s">
        <v>461</v>
      </c>
      <c r="R140" s="2" t="s">
        <v>418</v>
      </c>
      <c r="S140" s="2" t="s">
        <v>1774</v>
      </c>
      <c r="T140" s="146">
        <v>42562</v>
      </c>
      <c r="U140" s="30">
        <v>11</v>
      </c>
      <c r="V140" s="30">
        <v>7</v>
      </c>
      <c r="W140" s="2">
        <v>2016</v>
      </c>
      <c r="X140" s="2">
        <v>11</v>
      </c>
      <c r="Y140" s="2">
        <v>7</v>
      </c>
      <c r="Z140" s="2">
        <v>2019</v>
      </c>
      <c r="AA140" s="219"/>
      <c r="AB140" s="220"/>
      <c r="AC140" s="97" t="s">
        <v>509</v>
      </c>
    </row>
    <row r="141" spans="1:29" ht="30" customHeight="1">
      <c r="A141" s="47">
        <v>136</v>
      </c>
      <c r="B141" s="310">
        <v>9</v>
      </c>
      <c r="C141" s="310">
        <v>1090451</v>
      </c>
      <c r="D141" s="295" t="s">
        <v>1810</v>
      </c>
      <c r="E141" s="98" t="s">
        <v>2158</v>
      </c>
      <c r="F141" s="64" t="s">
        <v>734</v>
      </c>
      <c r="G141" s="6" t="s">
        <v>2492</v>
      </c>
      <c r="H141" s="6" t="s">
        <v>1790</v>
      </c>
      <c r="I141" s="2" t="s">
        <v>738</v>
      </c>
      <c r="J141" s="2" t="s">
        <v>738</v>
      </c>
      <c r="K141" s="251" t="s">
        <v>2493</v>
      </c>
      <c r="L141" s="7" t="s">
        <v>2494</v>
      </c>
      <c r="M141" s="6" t="s">
        <v>1333</v>
      </c>
      <c r="N141" s="6" t="s">
        <v>1408</v>
      </c>
      <c r="O141" s="9" t="s">
        <v>2008</v>
      </c>
      <c r="P141" s="144" t="s">
        <v>1912</v>
      </c>
      <c r="Q141" s="145" t="s">
        <v>458</v>
      </c>
      <c r="R141" s="2" t="s">
        <v>418</v>
      </c>
      <c r="S141" s="2" t="s">
        <v>891</v>
      </c>
      <c r="T141" s="146">
        <v>42614</v>
      </c>
      <c r="U141" s="30">
        <v>1</v>
      </c>
      <c r="V141" s="30">
        <v>9</v>
      </c>
      <c r="W141" s="2">
        <v>2016</v>
      </c>
      <c r="X141" s="2">
        <v>1</v>
      </c>
      <c r="Y141" s="2">
        <v>9</v>
      </c>
      <c r="Z141" s="2">
        <v>2019</v>
      </c>
      <c r="AA141" s="147"/>
      <c r="AB141" s="220"/>
      <c r="AC141" s="97" t="s">
        <v>509</v>
      </c>
    </row>
    <row r="142" spans="1:29" ht="38.25" customHeight="1">
      <c r="A142" s="47">
        <v>137</v>
      </c>
      <c r="B142" s="310">
        <v>9</v>
      </c>
      <c r="C142" s="310">
        <v>1090372</v>
      </c>
      <c r="D142" s="295" t="s">
        <v>761</v>
      </c>
      <c r="E142" s="64" t="s">
        <v>2155</v>
      </c>
      <c r="F142" s="64" t="s">
        <v>735</v>
      </c>
      <c r="G142" s="6" t="s">
        <v>764</v>
      </c>
      <c r="H142" s="6" t="s">
        <v>2239</v>
      </c>
      <c r="I142" s="2" t="s">
        <v>739</v>
      </c>
      <c r="J142" s="2" t="s">
        <v>1478</v>
      </c>
      <c r="K142" s="251" t="s">
        <v>2240</v>
      </c>
      <c r="L142" s="7" t="s">
        <v>768</v>
      </c>
      <c r="M142" s="6" t="s">
        <v>1541</v>
      </c>
      <c r="N142" s="6" t="s">
        <v>1407</v>
      </c>
      <c r="O142" s="9" t="s">
        <v>1959</v>
      </c>
      <c r="P142" s="144" t="s">
        <v>1931</v>
      </c>
      <c r="Q142" s="145" t="s">
        <v>462</v>
      </c>
      <c r="R142" s="2" t="s">
        <v>418</v>
      </c>
      <c r="S142" s="2" t="s">
        <v>885</v>
      </c>
      <c r="T142" s="146">
        <v>42156</v>
      </c>
      <c r="U142" s="2">
        <v>1</v>
      </c>
      <c r="V142" s="2">
        <v>6</v>
      </c>
      <c r="W142" s="2">
        <v>2015</v>
      </c>
      <c r="X142" s="2">
        <v>1</v>
      </c>
      <c r="Y142" s="2">
        <v>6</v>
      </c>
      <c r="Z142" s="2">
        <v>2018</v>
      </c>
      <c r="AA142" s="147"/>
      <c r="AB142" s="220"/>
      <c r="AC142" s="97" t="s">
        <v>509</v>
      </c>
    </row>
    <row r="143" spans="1:29" ht="38.25" customHeight="1">
      <c r="A143" s="2">
        <v>138</v>
      </c>
      <c r="B143" s="310">
        <v>9</v>
      </c>
      <c r="C143" s="310">
        <v>1090379</v>
      </c>
      <c r="D143" s="295" t="s">
        <v>762</v>
      </c>
      <c r="E143" s="64" t="s">
        <v>2155</v>
      </c>
      <c r="F143" s="64" t="s">
        <v>736</v>
      </c>
      <c r="G143" s="6" t="s">
        <v>765</v>
      </c>
      <c r="H143" s="6" t="s">
        <v>2392</v>
      </c>
      <c r="I143" s="2" t="s">
        <v>740</v>
      </c>
      <c r="J143" s="2" t="s">
        <v>1479</v>
      </c>
      <c r="K143" s="251" t="s">
        <v>2394</v>
      </c>
      <c r="L143" s="7" t="s">
        <v>769</v>
      </c>
      <c r="M143" s="6" t="s">
        <v>1292</v>
      </c>
      <c r="N143" s="6" t="s">
        <v>1409</v>
      </c>
      <c r="O143" s="9" t="s">
        <v>770</v>
      </c>
      <c r="P143" s="144" t="s">
        <v>1913</v>
      </c>
      <c r="Q143" s="145" t="s">
        <v>462</v>
      </c>
      <c r="R143" s="2" t="s">
        <v>418</v>
      </c>
      <c r="S143" s="2" t="s">
        <v>886</v>
      </c>
      <c r="T143" s="146">
        <v>42156</v>
      </c>
      <c r="U143" s="2">
        <v>1</v>
      </c>
      <c r="V143" s="2">
        <v>6</v>
      </c>
      <c r="W143" s="2">
        <v>2015</v>
      </c>
      <c r="X143" s="2">
        <v>1</v>
      </c>
      <c r="Y143" s="2">
        <v>6</v>
      </c>
      <c r="Z143" s="2">
        <v>2018</v>
      </c>
      <c r="AA143" s="147"/>
      <c r="AB143" s="220"/>
      <c r="AC143" s="97" t="s">
        <v>509</v>
      </c>
    </row>
    <row r="144" spans="1:29" ht="30" customHeight="1">
      <c r="A144" s="2">
        <v>139</v>
      </c>
      <c r="B144" s="310">
        <v>9</v>
      </c>
      <c r="C144" s="310">
        <v>1090385</v>
      </c>
      <c r="D144" s="295" t="s">
        <v>802</v>
      </c>
      <c r="E144" s="64" t="s">
        <v>2175</v>
      </c>
      <c r="F144" s="64" t="s">
        <v>803</v>
      </c>
      <c r="G144" s="6" t="s">
        <v>2393</v>
      </c>
      <c r="H144" s="6" t="s">
        <v>1186</v>
      </c>
      <c r="I144" s="2" t="s">
        <v>804</v>
      </c>
      <c r="J144" s="2" t="s">
        <v>1480</v>
      </c>
      <c r="K144" s="251" t="s">
        <v>2395</v>
      </c>
      <c r="L144" s="7" t="s">
        <v>807</v>
      </c>
      <c r="M144" s="6" t="s">
        <v>1331</v>
      </c>
      <c r="N144" s="6" t="s">
        <v>1410</v>
      </c>
      <c r="O144" s="9" t="s">
        <v>1993</v>
      </c>
      <c r="P144" s="144" t="s">
        <v>806</v>
      </c>
      <c r="Q144" s="145" t="s">
        <v>458</v>
      </c>
      <c r="R144" s="2" t="s">
        <v>805</v>
      </c>
      <c r="S144" s="2">
        <v>2624</v>
      </c>
      <c r="T144" s="146">
        <v>42234</v>
      </c>
      <c r="U144" s="2">
        <v>18</v>
      </c>
      <c r="V144" s="2">
        <v>8</v>
      </c>
      <c r="W144" s="2">
        <v>2015</v>
      </c>
      <c r="X144" s="2">
        <v>18</v>
      </c>
      <c r="Y144" s="2">
        <v>8</v>
      </c>
      <c r="Z144" s="2">
        <v>2018</v>
      </c>
      <c r="AA144" s="147"/>
      <c r="AB144" s="220"/>
      <c r="AC144" s="97" t="s">
        <v>509</v>
      </c>
    </row>
    <row r="145" spans="1:29" ht="30" customHeight="1">
      <c r="A145" s="2">
        <v>140</v>
      </c>
      <c r="B145" s="310">
        <v>9</v>
      </c>
      <c r="C145" s="310">
        <v>1090380</v>
      </c>
      <c r="D145" s="295" t="s">
        <v>763</v>
      </c>
      <c r="E145" s="64" t="s">
        <v>2155</v>
      </c>
      <c r="F145" s="64" t="s">
        <v>737</v>
      </c>
      <c r="G145" s="6" t="s">
        <v>766</v>
      </c>
      <c r="H145" s="6" t="s">
        <v>1500</v>
      </c>
      <c r="I145" s="2" t="s">
        <v>741</v>
      </c>
      <c r="J145" s="2" t="s">
        <v>1481</v>
      </c>
      <c r="K145" s="251" t="s">
        <v>2232</v>
      </c>
      <c r="L145" s="7" t="s">
        <v>1506</v>
      </c>
      <c r="M145" s="6" t="s">
        <v>1334</v>
      </c>
      <c r="N145" s="6" t="s">
        <v>1411</v>
      </c>
      <c r="O145" s="9" t="s">
        <v>2023</v>
      </c>
      <c r="P145" s="144" t="s">
        <v>743</v>
      </c>
      <c r="Q145" s="145" t="s">
        <v>462</v>
      </c>
      <c r="R145" s="2" t="s">
        <v>418</v>
      </c>
      <c r="S145" s="2" t="s">
        <v>887</v>
      </c>
      <c r="T145" s="146">
        <v>42156</v>
      </c>
      <c r="U145" s="2">
        <v>1</v>
      </c>
      <c r="V145" s="2">
        <v>6</v>
      </c>
      <c r="W145" s="2">
        <v>2015</v>
      </c>
      <c r="X145" s="2">
        <v>1</v>
      </c>
      <c r="Y145" s="2">
        <v>6</v>
      </c>
      <c r="Z145" s="2">
        <v>2018</v>
      </c>
      <c r="AA145" s="147"/>
      <c r="AB145" s="220"/>
      <c r="AC145" s="97" t="s">
        <v>509</v>
      </c>
    </row>
    <row r="146" spans="1:29" ht="43.5" customHeight="1">
      <c r="A146" s="47">
        <v>141</v>
      </c>
      <c r="B146" s="310">
        <v>9</v>
      </c>
      <c r="C146" s="310">
        <v>1090380</v>
      </c>
      <c r="D146" s="295" t="s">
        <v>965</v>
      </c>
      <c r="E146" s="64" t="s">
        <v>2155</v>
      </c>
      <c r="F146" s="64" t="s">
        <v>939</v>
      </c>
      <c r="G146" s="6" t="s">
        <v>1017</v>
      </c>
      <c r="H146" s="6" t="s">
        <v>1018</v>
      </c>
      <c r="I146" s="2" t="s">
        <v>938</v>
      </c>
      <c r="J146" s="2" t="s">
        <v>1482</v>
      </c>
      <c r="K146" s="251" t="s">
        <v>2350</v>
      </c>
      <c r="L146" s="7" t="s">
        <v>1507</v>
      </c>
      <c r="M146" s="6" t="s">
        <v>1542</v>
      </c>
      <c r="N146" s="6" t="s">
        <v>1412</v>
      </c>
      <c r="O146" s="9" t="s">
        <v>1950</v>
      </c>
      <c r="P146" s="144" t="s">
        <v>984</v>
      </c>
      <c r="Q146" s="145" t="s">
        <v>462</v>
      </c>
      <c r="R146" s="2" t="s">
        <v>418</v>
      </c>
      <c r="S146" s="2" t="s">
        <v>1039</v>
      </c>
      <c r="T146" s="146">
        <v>42209</v>
      </c>
      <c r="U146" s="2">
        <v>24</v>
      </c>
      <c r="V146" s="2">
        <v>7</v>
      </c>
      <c r="W146" s="2">
        <v>2015</v>
      </c>
      <c r="X146" s="2">
        <v>24</v>
      </c>
      <c r="Y146" s="2">
        <v>7</v>
      </c>
      <c r="Z146" s="2">
        <v>2018</v>
      </c>
      <c r="AA146" s="147"/>
      <c r="AB146" s="220"/>
      <c r="AC146" s="97" t="s">
        <v>509</v>
      </c>
    </row>
    <row r="147" spans="1:29" ht="43.5" customHeight="1">
      <c r="A147" s="47">
        <v>142</v>
      </c>
      <c r="B147" s="313">
        <v>9</v>
      </c>
      <c r="C147" s="313">
        <v>1090443</v>
      </c>
      <c r="D147" s="296" t="s">
        <v>1701</v>
      </c>
      <c r="E147" s="98" t="s">
        <v>2158</v>
      </c>
      <c r="F147" s="98" t="s">
        <v>1639</v>
      </c>
      <c r="G147" s="17" t="s">
        <v>2269</v>
      </c>
      <c r="H147" s="17" t="s">
        <v>2270</v>
      </c>
      <c r="I147" s="30" t="s">
        <v>1640</v>
      </c>
      <c r="J147" s="30" t="s">
        <v>1640</v>
      </c>
      <c r="K147" s="254" t="s">
        <v>2271</v>
      </c>
      <c r="L147" s="19" t="s">
        <v>1808</v>
      </c>
      <c r="M147" s="6" t="s">
        <v>1763</v>
      </c>
      <c r="N147" s="17" t="s">
        <v>1695</v>
      </c>
      <c r="O147" s="33" t="s">
        <v>2024</v>
      </c>
      <c r="P147" s="148" t="s">
        <v>1914</v>
      </c>
      <c r="Q147" s="149" t="s">
        <v>462</v>
      </c>
      <c r="R147" s="30" t="s">
        <v>418</v>
      </c>
      <c r="S147" s="30" t="s">
        <v>1702</v>
      </c>
      <c r="T147" s="201">
        <v>42492</v>
      </c>
      <c r="U147" s="30">
        <v>29</v>
      </c>
      <c r="V147" s="30">
        <v>4</v>
      </c>
      <c r="W147" s="30">
        <v>2016</v>
      </c>
      <c r="X147" s="30">
        <v>29</v>
      </c>
      <c r="Y147" s="30">
        <v>4</v>
      </c>
      <c r="Z147" s="30">
        <v>2019</v>
      </c>
      <c r="AA147" s="202"/>
      <c r="AB147" s="221"/>
      <c r="AC147" s="16" t="s">
        <v>509</v>
      </c>
    </row>
    <row r="148" spans="1:29" ht="43.5" customHeight="1">
      <c r="A148" s="2">
        <v>143</v>
      </c>
      <c r="B148" s="313">
        <v>9</v>
      </c>
      <c r="C148" s="313">
        <v>1090450</v>
      </c>
      <c r="D148" s="296" t="s">
        <v>1772</v>
      </c>
      <c r="E148" s="98" t="s">
        <v>2158</v>
      </c>
      <c r="F148" s="98" t="s">
        <v>1719</v>
      </c>
      <c r="G148" s="17" t="s">
        <v>2504</v>
      </c>
      <c r="H148" s="17" t="s">
        <v>1773</v>
      </c>
      <c r="I148" s="30" t="s">
        <v>1718</v>
      </c>
      <c r="J148" s="30" t="s">
        <v>1718</v>
      </c>
      <c r="K148" s="254" t="s">
        <v>2502</v>
      </c>
      <c r="L148" s="56" t="s">
        <v>2503</v>
      </c>
      <c r="M148" s="17" t="s">
        <v>1446</v>
      </c>
      <c r="N148" s="17" t="s">
        <v>1780</v>
      </c>
      <c r="O148" s="33" t="s">
        <v>1788</v>
      </c>
      <c r="P148" s="148" t="s">
        <v>1741</v>
      </c>
      <c r="Q148" s="149" t="s">
        <v>458</v>
      </c>
      <c r="R148" s="30" t="s">
        <v>418</v>
      </c>
      <c r="S148" s="30" t="s">
        <v>1771</v>
      </c>
      <c r="T148" s="201">
        <v>42562</v>
      </c>
      <c r="U148" s="30">
        <v>11</v>
      </c>
      <c r="V148" s="30">
        <v>7</v>
      </c>
      <c r="W148" s="30">
        <v>2016</v>
      </c>
      <c r="X148" s="30">
        <v>11</v>
      </c>
      <c r="Y148" s="30">
        <v>7</v>
      </c>
      <c r="Z148" s="30">
        <v>2019</v>
      </c>
      <c r="AA148" s="202"/>
      <c r="AB148" s="221"/>
      <c r="AC148" s="16" t="s">
        <v>509</v>
      </c>
    </row>
    <row r="149" spans="1:29" ht="43.5" customHeight="1">
      <c r="A149" s="2">
        <v>144</v>
      </c>
      <c r="B149" s="313">
        <v>9</v>
      </c>
      <c r="C149" s="313">
        <v>1090461</v>
      </c>
      <c r="D149" s="296" t="s">
        <v>1831</v>
      </c>
      <c r="E149" s="98" t="s">
        <v>2158</v>
      </c>
      <c r="F149" s="98" t="s">
        <v>1829</v>
      </c>
      <c r="G149" s="17" t="s">
        <v>2040</v>
      </c>
      <c r="H149" s="17" t="s">
        <v>2529</v>
      </c>
      <c r="I149" s="30" t="s">
        <v>1830</v>
      </c>
      <c r="J149" s="30" t="s">
        <v>1830</v>
      </c>
      <c r="K149" s="254">
        <v>978553263</v>
      </c>
      <c r="L149" s="56" t="s">
        <v>2528</v>
      </c>
      <c r="M149" s="17" t="s">
        <v>1446</v>
      </c>
      <c r="N149" s="17" t="s">
        <v>2142</v>
      </c>
      <c r="O149" s="2" t="s">
        <v>2008</v>
      </c>
      <c r="P149" s="150" t="s">
        <v>1930</v>
      </c>
      <c r="Q149" s="151" t="s">
        <v>458</v>
      </c>
      <c r="R149" s="30" t="s">
        <v>418</v>
      </c>
      <c r="S149" s="30" t="s">
        <v>2025</v>
      </c>
      <c r="T149" s="201">
        <v>42719</v>
      </c>
      <c r="U149" s="30">
        <v>17</v>
      </c>
      <c r="V149" s="30">
        <v>12</v>
      </c>
      <c r="W149" s="30">
        <v>2016</v>
      </c>
      <c r="X149" s="30">
        <v>17</v>
      </c>
      <c r="Y149" s="30">
        <v>12</v>
      </c>
      <c r="Z149" s="30">
        <v>2019</v>
      </c>
      <c r="AA149" s="202"/>
      <c r="AB149" s="221"/>
      <c r="AC149" s="16" t="s">
        <v>509</v>
      </c>
    </row>
    <row r="150" spans="1:29" ht="30" customHeight="1">
      <c r="A150" s="2">
        <v>145</v>
      </c>
      <c r="B150" s="311">
        <v>9</v>
      </c>
      <c r="C150" s="311">
        <v>1090418</v>
      </c>
      <c r="D150" s="297" t="s">
        <v>1100</v>
      </c>
      <c r="E150" s="64" t="s">
        <v>2175</v>
      </c>
      <c r="F150" s="65" t="s">
        <v>1101</v>
      </c>
      <c r="G150" s="11" t="s">
        <v>2218</v>
      </c>
      <c r="H150" s="11" t="s">
        <v>1128</v>
      </c>
      <c r="I150" s="1" t="s">
        <v>1102</v>
      </c>
      <c r="J150" s="1" t="s">
        <v>1102</v>
      </c>
      <c r="K150" s="252" t="s">
        <v>2219</v>
      </c>
      <c r="L150" s="12" t="s">
        <v>2220</v>
      </c>
      <c r="M150" s="17" t="s">
        <v>1605</v>
      </c>
      <c r="N150" s="11" t="s">
        <v>1413</v>
      </c>
      <c r="O150" s="13" t="s">
        <v>1119</v>
      </c>
      <c r="P150" s="150" t="e">
        <f>#REF!</f>
        <v>#REF!</v>
      </c>
      <c r="Q150" s="151" t="s">
        <v>458</v>
      </c>
      <c r="R150" s="1" t="s">
        <v>418</v>
      </c>
      <c r="S150" s="1" t="s">
        <v>1129</v>
      </c>
      <c r="T150" s="200">
        <v>42271</v>
      </c>
      <c r="U150" s="1">
        <v>24</v>
      </c>
      <c r="V150" s="1">
        <v>9</v>
      </c>
      <c r="W150" s="1">
        <v>2015</v>
      </c>
      <c r="X150" s="1">
        <v>24</v>
      </c>
      <c r="Y150" s="1">
        <v>9</v>
      </c>
      <c r="Z150" s="1">
        <v>2018</v>
      </c>
      <c r="AA150" s="186"/>
      <c r="AB150" s="222"/>
      <c r="AC150" s="91" t="s">
        <v>509</v>
      </c>
    </row>
    <row r="151" spans="1:29" ht="45.75" customHeight="1">
      <c r="A151" s="47">
        <v>146</v>
      </c>
      <c r="B151" s="312">
        <v>10</v>
      </c>
      <c r="C151" s="312">
        <v>1100348</v>
      </c>
      <c r="D151" s="288" t="s">
        <v>288</v>
      </c>
      <c r="E151" s="2" t="s">
        <v>2170</v>
      </c>
      <c r="F151" s="68" t="s">
        <v>296</v>
      </c>
      <c r="G151" s="14" t="s">
        <v>2485</v>
      </c>
      <c r="H151" s="3" t="s">
        <v>1172</v>
      </c>
      <c r="I151" s="5" t="s">
        <v>311</v>
      </c>
      <c r="J151" s="5" t="s">
        <v>311</v>
      </c>
      <c r="K151" s="253" t="s">
        <v>2486</v>
      </c>
      <c r="L151" s="3" t="s">
        <v>1517</v>
      </c>
      <c r="M151" s="3" t="s">
        <v>1295</v>
      </c>
      <c r="N151" s="3" t="str">
        <f>HYPERLINK("https://www.facebook.com/opd.osorno","https://www.facebook.com/opd.osorno")</f>
        <v>https://www.facebook.com/opd.osorno</v>
      </c>
      <c r="O151" s="36" t="s">
        <v>532</v>
      </c>
      <c r="P151" s="152" t="s">
        <v>449</v>
      </c>
      <c r="Q151" s="153" t="s">
        <v>457</v>
      </c>
      <c r="R151" s="36" t="s">
        <v>484</v>
      </c>
      <c r="S151" s="36" t="s">
        <v>581</v>
      </c>
      <c r="T151" s="223">
        <v>42082</v>
      </c>
      <c r="U151" s="36">
        <v>2</v>
      </c>
      <c r="V151" s="36">
        <v>3</v>
      </c>
      <c r="W151" s="36">
        <v>2012</v>
      </c>
      <c r="X151" s="36">
        <v>3</v>
      </c>
      <c r="Y151" s="36">
        <v>3</v>
      </c>
      <c r="Z151" s="36">
        <v>2018</v>
      </c>
      <c r="AA151" s="197">
        <v>9</v>
      </c>
      <c r="AB151" s="36">
        <v>8.25</v>
      </c>
      <c r="AC151" s="94" t="s">
        <v>509</v>
      </c>
    </row>
    <row r="152" spans="1:29" ht="45" customHeight="1">
      <c r="A152" s="47">
        <v>147</v>
      </c>
      <c r="B152" s="310">
        <v>10</v>
      </c>
      <c r="C152" s="310">
        <v>1100346</v>
      </c>
      <c r="D152" s="295" t="s">
        <v>289</v>
      </c>
      <c r="E152" s="2" t="s">
        <v>2170</v>
      </c>
      <c r="F152" s="64" t="s">
        <v>297</v>
      </c>
      <c r="G152" s="8" t="s">
        <v>2281</v>
      </c>
      <c r="H152" s="6" t="s">
        <v>1181</v>
      </c>
      <c r="I152" s="2" t="s">
        <v>312</v>
      </c>
      <c r="J152" s="2" t="s">
        <v>1483</v>
      </c>
      <c r="K152" s="251" t="s">
        <v>1516</v>
      </c>
      <c r="L152" s="6" t="s">
        <v>308</v>
      </c>
      <c r="M152" s="7" t="s">
        <v>1336</v>
      </c>
      <c r="N152" s="6" t="s">
        <v>514</v>
      </c>
      <c r="O152" s="9" t="s">
        <v>1977</v>
      </c>
      <c r="P152" s="69" t="s">
        <v>1915</v>
      </c>
      <c r="Q152" s="70" t="s">
        <v>458</v>
      </c>
      <c r="R152" s="16" t="s">
        <v>484</v>
      </c>
      <c r="S152" s="16" t="s">
        <v>605</v>
      </c>
      <c r="T152" s="224">
        <v>42107</v>
      </c>
      <c r="U152" s="16">
        <v>3</v>
      </c>
      <c r="V152" s="16">
        <v>3</v>
      </c>
      <c r="W152" s="16">
        <v>2012</v>
      </c>
      <c r="X152" s="16">
        <v>3</v>
      </c>
      <c r="Y152" s="16">
        <v>3</v>
      </c>
      <c r="Z152" s="16">
        <v>2018</v>
      </c>
      <c r="AA152" s="147">
        <v>6</v>
      </c>
      <c r="AB152" s="16">
        <v>8.39</v>
      </c>
      <c r="AC152" s="97" t="s">
        <v>509</v>
      </c>
    </row>
    <row r="153" spans="1:29" ht="30" customHeight="1">
      <c r="A153" s="2">
        <v>148</v>
      </c>
      <c r="B153" s="310">
        <v>10</v>
      </c>
      <c r="C153" s="310">
        <v>1100344</v>
      </c>
      <c r="D153" s="295" t="s">
        <v>290</v>
      </c>
      <c r="E153" s="2" t="s">
        <v>2170</v>
      </c>
      <c r="F153" s="64" t="s">
        <v>298</v>
      </c>
      <c r="G153" s="8" t="s">
        <v>306</v>
      </c>
      <c r="H153" s="6" t="s">
        <v>2342</v>
      </c>
      <c r="I153" s="2" t="s">
        <v>313</v>
      </c>
      <c r="J153" s="2" t="s">
        <v>1484</v>
      </c>
      <c r="K153" s="251" t="s">
        <v>1182</v>
      </c>
      <c r="L153" s="6" t="s">
        <v>309</v>
      </c>
      <c r="M153" s="6" t="s">
        <v>1298</v>
      </c>
      <c r="N153" s="6" t="str">
        <f>HYPERLINK("https://www.facebook.com/consejo.infancia.3?ref=tn_tnmn","https://www.facebook.com/consejo.infancia.3?ref=tn_tnmn")</f>
        <v>https://www.facebook.com/consejo.infancia.3?ref=tn_tnmn</v>
      </c>
      <c r="O153" s="2" t="s">
        <v>1989</v>
      </c>
      <c r="P153" s="69" t="s">
        <v>1916</v>
      </c>
      <c r="Q153" s="70" t="s">
        <v>453</v>
      </c>
      <c r="R153" s="16" t="s">
        <v>484</v>
      </c>
      <c r="S153" s="16" t="s">
        <v>606</v>
      </c>
      <c r="T153" s="224">
        <v>42109</v>
      </c>
      <c r="U153" s="16">
        <v>3</v>
      </c>
      <c r="V153" s="16">
        <v>3</v>
      </c>
      <c r="W153" s="16">
        <v>2012</v>
      </c>
      <c r="X153" s="16">
        <v>3</v>
      </c>
      <c r="Y153" s="16">
        <v>3</v>
      </c>
      <c r="Z153" s="16">
        <v>2018</v>
      </c>
      <c r="AA153" s="147">
        <v>7</v>
      </c>
      <c r="AB153" s="16">
        <v>7.27</v>
      </c>
      <c r="AC153" s="97" t="s">
        <v>509</v>
      </c>
    </row>
    <row r="154" spans="1:29" ht="30" customHeight="1">
      <c r="A154" s="2">
        <v>149</v>
      </c>
      <c r="B154" s="310">
        <v>10</v>
      </c>
      <c r="C154" s="310">
        <v>1100347</v>
      </c>
      <c r="D154" s="286" t="s">
        <v>291</v>
      </c>
      <c r="E154" s="2" t="s">
        <v>2172</v>
      </c>
      <c r="F154" s="64" t="s">
        <v>299</v>
      </c>
      <c r="G154" s="8" t="s">
        <v>2357</v>
      </c>
      <c r="H154" s="6" t="s">
        <v>304</v>
      </c>
      <c r="I154" s="2" t="s">
        <v>314</v>
      </c>
      <c r="J154" s="2" t="s">
        <v>314</v>
      </c>
      <c r="K154" s="251" t="s">
        <v>319</v>
      </c>
      <c r="L154" s="6" t="s">
        <v>607</v>
      </c>
      <c r="M154" s="6" t="s">
        <v>1296</v>
      </c>
      <c r="N154" s="6" t="str">
        <f>HYPERLINK("https://www.facebook.com/opd.puertomontt","https://www.facebook.com/opd.puertomontt")</f>
        <v>https://www.facebook.com/opd.puertomontt</v>
      </c>
      <c r="O154" s="16" t="s">
        <v>2027</v>
      </c>
      <c r="P154" s="69" t="s">
        <v>450</v>
      </c>
      <c r="Q154" s="70" t="s">
        <v>459</v>
      </c>
      <c r="R154" s="16" t="s">
        <v>484</v>
      </c>
      <c r="S154" s="16" t="s">
        <v>582</v>
      </c>
      <c r="T154" s="224">
        <v>42080</v>
      </c>
      <c r="U154" s="16">
        <v>2</v>
      </c>
      <c r="V154" s="16">
        <v>3</v>
      </c>
      <c r="W154" s="16">
        <v>2012</v>
      </c>
      <c r="X154" s="16">
        <v>3</v>
      </c>
      <c r="Y154" s="16">
        <v>3</v>
      </c>
      <c r="Z154" s="16">
        <v>2018</v>
      </c>
      <c r="AA154" s="147">
        <v>8</v>
      </c>
      <c r="AB154" s="16" t="s">
        <v>557</v>
      </c>
      <c r="AC154" s="97" t="s">
        <v>522</v>
      </c>
    </row>
    <row r="155" spans="1:29" ht="41.25" customHeight="1">
      <c r="A155" s="2">
        <v>150</v>
      </c>
      <c r="B155" s="310">
        <v>10</v>
      </c>
      <c r="C155" s="310">
        <v>1100402</v>
      </c>
      <c r="D155" s="286" t="s">
        <v>502</v>
      </c>
      <c r="E155" s="64" t="s">
        <v>2155</v>
      </c>
      <c r="F155" s="64" t="s">
        <v>504</v>
      </c>
      <c r="G155" s="8" t="s">
        <v>2060</v>
      </c>
      <c r="H155" s="6" t="s">
        <v>2273</v>
      </c>
      <c r="I155" s="2" t="s">
        <v>506</v>
      </c>
      <c r="J155" s="2" t="s">
        <v>506</v>
      </c>
      <c r="K155" s="251">
        <v>652361280</v>
      </c>
      <c r="L155" s="54" t="s">
        <v>2274</v>
      </c>
      <c r="M155" s="280" t="s">
        <v>1297</v>
      </c>
      <c r="N155" s="282" t="s">
        <v>608</v>
      </c>
      <c r="O155" s="9" t="s">
        <v>2028</v>
      </c>
      <c r="P155" s="69" t="s">
        <v>1917</v>
      </c>
      <c r="Q155" s="70" t="s">
        <v>458</v>
      </c>
      <c r="R155" s="16" t="s">
        <v>483</v>
      </c>
      <c r="S155" s="16" t="s">
        <v>569</v>
      </c>
      <c r="T155" s="224">
        <v>41848</v>
      </c>
      <c r="U155" s="16">
        <v>28</v>
      </c>
      <c r="V155" s="16">
        <v>7</v>
      </c>
      <c r="W155" s="16">
        <v>2014</v>
      </c>
      <c r="X155" s="16">
        <v>28</v>
      </c>
      <c r="Y155" s="16">
        <v>7</v>
      </c>
      <c r="Z155" s="16">
        <v>2017</v>
      </c>
      <c r="AA155" s="147">
        <v>7.73</v>
      </c>
      <c r="AB155" s="16">
        <v>8.51</v>
      </c>
      <c r="AC155" s="97" t="s">
        <v>509</v>
      </c>
    </row>
    <row r="156" spans="1:29" ht="29.25" customHeight="1">
      <c r="A156" s="47">
        <v>151</v>
      </c>
      <c r="B156" s="310">
        <v>10</v>
      </c>
      <c r="C156" s="310">
        <v>1100401</v>
      </c>
      <c r="D156" s="286" t="s">
        <v>503</v>
      </c>
      <c r="E156" s="64" t="s">
        <v>2155</v>
      </c>
      <c r="F156" s="64" t="s">
        <v>505</v>
      </c>
      <c r="G156" s="8" t="s">
        <v>2320</v>
      </c>
      <c r="H156" s="6" t="s">
        <v>1173</v>
      </c>
      <c r="I156" s="2" t="s">
        <v>507</v>
      </c>
      <c r="J156" s="2" t="s">
        <v>507</v>
      </c>
      <c r="K156" s="251">
        <v>966186472</v>
      </c>
      <c r="L156" s="7" t="s">
        <v>1518</v>
      </c>
      <c r="M156" s="6" t="s">
        <v>1451</v>
      </c>
      <c r="N156" s="6" t="s">
        <v>1414</v>
      </c>
      <c r="O156" s="9" t="s">
        <v>1572</v>
      </c>
      <c r="P156" s="69" t="s">
        <v>556</v>
      </c>
      <c r="Q156" s="70" t="s">
        <v>458</v>
      </c>
      <c r="R156" s="16" t="s">
        <v>418</v>
      </c>
      <c r="S156" s="16" t="s">
        <v>567</v>
      </c>
      <c r="T156" s="224">
        <v>41848</v>
      </c>
      <c r="U156" s="16">
        <v>28</v>
      </c>
      <c r="V156" s="16">
        <v>7</v>
      </c>
      <c r="W156" s="16">
        <v>2014</v>
      </c>
      <c r="X156" s="16">
        <v>28</v>
      </c>
      <c r="Y156" s="16">
        <v>7</v>
      </c>
      <c r="Z156" s="16">
        <v>2017</v>
      </c>
      <c r="AA156" s="147">
        <v>8.6999999999999993</v>
      </c>
      <c r="AB156" s="16">
        <v>8.0299999999999994</v>
      </c>
      <c r="AC156" s="97" t="s">
        <v>509</v>
      </c>
    </row>
    <row r="157" spans="1:29" ht="51" customHeight="1">
      <c r="A157" s="47">
        <v>152</v>
      </c>
      <c r="B157" s="310">
        <v>10</v>
      </c>
      <c r="C157" s="310">
        <v>1100345</v>
      </c>
      <c r="D157" s="295" t="s">
        <v>292</v>
      </c>
      <c r="E157" s="2" t="s">
        <v>2169</v>
      </c>
      <c r="F157" s="64" t="s">
        <v>300</v>
      </c>
      <c r="G157" s="8" t="s">
        <v>307</v>
      </c>
      <c r="H157" s="6" t="s">
        <v>305</v>
      </c>
      <c r="I157" s="2" t="s">
        <v>315</v>
      </c>
      <c r="J157" s="2" t="s">
        <v>1485</v>
      </c>
      <c r="K157" s="251" t="s">
        <v>2487</v>
      </c>
      <c r="L157" s="54" t="s">
        <v>2488</v>
      </c>
      <c r="M157" s="6" t="s">
        <v>1446</v>
      </c>
      <c r="N157" s="6" t="str">
        <f>HYPERLINK("https://www.facebook.com/opd.cordillera","https://www.facebook.com/opd.cordillera")</f>
        <v>https://www.facebook.com/opd.cordillera</v>
      </c>
      <c r="O157" s="9" t="s">
        <v>2008</v>
      </c>
      <c r="P157" s="69" t="s">
        <v>1929</v>
      </c>
      <c r="Q157" s="70" t="s">
        <v>457</v>
      </c>
      <c r="R157" s="16" t="s">
        <v>484</v>
      </c>
      <c r="S157" s="16" t="s">
        <v>1827</v>
      </c>
      <c r="T157" s="224">
        <v>42073</v>
      </c>
      <c r="U157" s="16">
        <v>11</v>
      </c>
      <c r="V157" s="16">
        <v>3</v>
      </c>
      <c r="W157" s="16">
        <v>2012</v>
      </c>
      <c r="X157" s="16">
        <v>12</v>
      </c>
      <c r="Y157" s="16">
        <v>3</v>
      </c>
      <c r="Z157" s="16">
        <v>2018</v>
      </c>
      <c r="AA157" s="147">
        <v>9</v>
      </c>
      <c r="AB157" s="16">
        <v>8.81</v>
      </c>
      <c r="AC157" s="97" t="s">
        <v>509</v>
      </c>
    </row>
    <row r="158" spans="1:29" ht="45" customHeight="1">
      <c r="A158" s="2">
        <v>153</v>
      </c>
      <c r="B158" s="310">
        <v>10</v>
      </c>
      <c r="C158" s="310">
        <v>1100411</v>
      </c>
      <c r="D158" s="295" t="s">
        <v>669</v>
      </c>
      <c r="E158" s="64" t="s">
        <v>2155</v>
      </c>
      <c r="F158" s="64" t="s">
        <v>670</v>
      </c>
      <c r="G158" s="8" t="s">
        <v>2061</v>
      </c>
      <c r="H158" s="6" t="s">
        <v>1175</v>
      </c>
      <c r="I158" s="2" t="s">
        <v>671</v>
      </c>
      <c r="J158" s="2" t="s">
        <v>671</v>
      </c>
      <c r="K158" s="251" t="s">
        <v>2272</v>
      </c>
      <c r="L158" s="6" t="s">
        <v>1176</v>
      </c>
      <c r="M158" s="6" t="s">
        <v>1298</v>
      </c>
      <c r="N158" s="6" t="s">
        <v>1415</v>
      </c>
      <c r="O158" s="9" t="s">
        <v>2029</v>
      </c>
      <c r="P158" s="69" t="s">
        <v>672</v>
      </c>
      <c r="Q158" s="70" t="s">
        <v>457</v>
      </c>
      <c r="R158" s="16" t="s">
        <v>418</v>
      </c>
      <c r="S158" s="16" t="s">
        <v>824</v>
      </c>
      <c r="T158" s="224">
        <v>42156</v>
      </c>
      <c r="U158" s="16">
        <v>1</v>
      </c>
      <c r="V158" s="16">
        <v>6</v>
      </c>
      <c r="W158" s="16">
        <v>2015</v>
      </c>
      <c r="X158" s="16">
        <v>1</v>
      </c>
      <c r="Y158" s="16">
        <v>6</v>
      </c>
      <c r="Z158" s="16">
        <v>2018</v>
      </c>
      <c r="AA158" s="147">
        <v>8.2899999999999991</v>
      </c>
      <c r="AB158" s="16"/>
      <c r="AC158" s="97" t="s">
        <v>509</v>
      </c>
    </row>
    <row r="159" spans="1:29" ht="45" customHeight="1">
      <c r="A159" s="2">
        <v>154</v>
      </c>
      <c r="B159" s="310">
        <v>10</v>
      </c>
      <c r="C159" s="310">
        <v>1100413</v>
      </c>
      <c r="D159" s="295" t="s">
        <v>667</v>
      </c>
      <c r="E159" s="64" t="s">
        <v>2176</v>
      </c>
      <c r="F159" s="64" t="s">
        <v>668</v>
      </c>
      <c r="G159" s="8" t="s">
        <v>2391</v>
      </c>
      <c r="H159" s="6" t="s">
        <v>1177</v>
      </c>
      <c r="I159" s="2" t="s">
        <v>558</v>
      </c>
      <c r="J159" s="2" t="s">
        <v>558</v>
      </c>
      <c r="K159" s="251" t="s">
        <v>1178</v>
      </c>
      <c r="L159" s="7" t="s">
        <v>1087</v>
      </c>
      <c r="M159" s="6" t="s">
        <v>1337</v>
      </c>
      <c r="N159" s="6" t="s">
        <v>1416</v>
      </c>
      <c r="O159" s="30" t="s">
        <v>2014</v>
      </c>
      <c r="P159" s="69" t="s">
        <v>1918</v>
      </c>
      <c r="Q159" s="70" t="s">
        <v>457</v>
      </c>
      <c r="R159" s="16" t="s">
        <v>418</v>
      </c>
      <c r="S159" s="16" t="s">
        <v>825</v>
      </c>
      <c r="T159" s="224">
        <v>42156</v>
      </c>
      <c r="U159" s="16">
        <v>1</v>
      </c>
      <c r="V159" s="16">
        <v>6</v>
      </c>
      <c r="W159" s="16">
        <v>2015</v>
      </c>
      <c r="X159" s="16">
        <v>1</v>
      </c>
      <c r="Y159" s="16">
        <v>6</v>
      </c>
      <c r="Z159" s="16">
        <v>2018</v>
      </c>
      <c r="AA159" s="147">
        <v>7.59</v>
      </c>
      <c r="AB159" s="16"/>
      <c r="AC159" s="97" t="s">
        <v>509</v>
      </c>
    </row>
    <row r="160" spans="1:29" ht="45" customHeight="1">
      <c r="A160" s="2">
        <v>155</v>
      </c>
      <c r="B160" s="310">
        <v>10</v>
      </c>
      <c r="C160" s="310">
        <v>1100404</v>
      </c>
      <c r="D160" s="295" t="s">
        <v>673</v>
      </c>
      <c r="E160" s="64" t="s">
        <v>2155</v>
      </c>
      <c r="F160" s="64" t="s">
        <v>674</v>
      </c>
      <c r="G160" s="8" t="s">
        <v>2489</v>
      </c>
      <c r="H160" s="6" t="s">
        <v>2490</v>
      </c>
      <c r="I160" s="2" t="s">
        <v>675</v>
      </c>
      <c r="J160" s="2" t="s">
        <v>675</v>
      </c>
      <c r="K160" s="251" t="s">
        <v>826</v>
      </c>
      <c r="L160" s="54" t="s">
        <v>2491</v>
      </c>
      <c r="M160" s="6" t="s">
        <v>1604</v>
      </c>
      <c r="N160" s="6" t="s">
        <v>1417</v>
      </c>
      <c r="O160" s="9" t="s">
        <v>1994</v>
      </c>
      <c r="P160" s="69" t="s">
        <v>676</v>
      </c>
      <c r="Q160" s="70" t="s">
        <v>456</v>
      </c>
      <c r="R160" s="16" t="s">
        <v>418</v>
      </c>
      <c r="S160" s="16" t="s">
        <v>827</v>
      </c>
      <c r="T160" s="224">
        <v>42156</v>
      </c>
      <c r="U160" s="16">
        <v>1</v>
      </c>
      <c r="V160" s="16">
        <v>6</v>
      </c>
      <c r="W160" s="16">
        <v>2015</v>
      </c>
      <c r="X160" s="16">
        <v>1</v>
      </c>
      <c r="Y160" s="16">
        <v>6</v>
      </c>
      <c r="Z160" s="16">
        <v>2018</v>
      </c>
      <c r="AA160" s="147">
        <v>5.36</v>
      </c>
      <c r="AB160" s="16"/>
      <c r="AC160" s="97" t="s">
        <v>509</v>
      </c>
    </row>
    <row r="161" spans="1:29" ht="45" customHeight="1">
      <c r="A161" s="47">
        <v>156</v>
      </c>
      <c r="B161" s="310">
        <v>10</v>
      </c>
      <c r="C161" s="310">
        <v>1100412</v>
      </c>
      <c r="D161" s="295" t="s">
        <v>828</v>
      </c>
      <c r="E161" s="64" t="s">
        <v>2155</v>
      </c>
      <c r="F161" s="64" t="s">
        <v>677</v>
      </c>
      <c r="G161" s="8" t="s">
        <v>2388</v>
      </c>
      <c r="H161" s="6" t="s">
        <v>2389</v>
      </c>
      <c r="I161" s="2" t="s">
        <v>678</v>
      </c>
      <c r="J161" s="2" t="s">
        <v>678</v>
      </c>
      <c r="K161" s="251" t="s">
        <v>2390</v>
      </c>
      <c r="L161" s="6" t="s">
        <v>829</v>
      </c>
      <c r="M161" s="6" t="s">
        <v>1657</v>
      </c>
      <c r="N161" s="6" t="s">
        <v>1418</v>
      </c>
      <c r="O161" s="9" t="s">
        <v>1968</v>
      </c>
      <c r="P161" s="69" t="s">
        <v>679</v>
      </c>
      <c r="Q161" s="70" t="s">
        <v>457</v>
      </c>
      <c r="R161" s="16" t="s">
        <v>483</v>
      </c>
      <c r="S161" s="16" t="s">
        <v>830</v>
      </c>
      <c r="T161" s="224">
        <v>42156</v>
      </c>
      <c r="U161" s="16">
        <v>1</v>
      </c>
      <c r="V161" s="16">
        <v>6</v>
      </c>
      <c r="W161" s="16">
        <v>2015</v>
      </c>
      <c r="X161" s="16">
        <v>1</v>
      </c>
      <c r="Y161" s="16">
        <v>6</v>
      </c>
      <c r="Z161" s="16">
        <v>2018</v>
      </c>
      <c r="AA161" s="147">
        <v>7.98</v>
      </c>
      <c r="AB161" s="16"/>
      <c r="AC161" s="97" t="s">
        <v>509</v>
      </c>
    </row>
    <row r="162" spans="1:29" ht="45" customHeight="1">
      <c r="A162" s="47">
        <v>157</v>
      </c>
      <c r="B162" s="310">
        <v>10</v>
      </c>
      <c r="C162" s="310">
        <v>1100415</v>
      </c>
      <c r="D162" s="295" t="s">
        <v>680</v>
      </c>
      <c r="E162" s="64" t="s">
        <v>2155</v>
      </c>
      <c r="F162" s="64" t="s">
        <v>756</v>
      </c>
      <c r="G162" s="8" t="s">
        <v>2062</v>
      </c>
      <c r="H162" s="6" t="s">
        <v>2398</v>
      </c>
      <c r="I162" s="2" t="s">
        <v>682</v>
      </c>
      <c r="J162" s="2" t="s">
        <v>682</v>
      </c>
      <c r="K162" s="251">
        <v>652211417</v>
      </c>
      <c r="L162" s="6" t="s">
        <v>1179</v>
      </c>
      <c r="M162" s="6" t="s">
        <v>1335</v>
      </c>
      <c r="N162" s="6" t="s">
        <v>1419</v>
      </c>
      <c r="O162" s="9" t="s">
        <v>831</v>
      </c>
      <c r="P162" s="69" t="s">
        <v>684</v>
      </c>
      <c r="Q162" s="70" t="s">
        <v>453</v>
      </c>
      <c r="R162" s="16" t="s">
        <v>418</v>
      </c>
      <c r="S162" s="16" t="s">
        <v>832</v>
      </c>
      <c r="T162" s="224">
        <v>42156</v>
      </c>
      <c r="U162" s="16">
        <v>1</v>
      </c>
      <c r="V162" s="16">
        <v>6</v>
      </c>
      <c r="W162" s="16">
        <v>2015</v>
      </c>
      <c r="X162" s="16">
        <v>1</v>
      </c>
      <c r="Y162" s="16">
        <v>6</v>
      </c>
      <c r="Z162" s="16">
        <v>2018</v>
      </c>
      <c r="AA162" s="147">
        <v>6.39</v>
      </c>
      <c r="AB162" s="16"/>
      <c r="AC162" s="97" t="s">
        <v>509</v>
      </c>
    </row>
    <row r="163" spans="1:29" ht="45" customHeight="1">
      <c r="A163" s="2">
        <v>158</v>
      </c>
      <c r="B163" s="313">
        <v>10</v>
      </c>
      <c r="C163" s="313">
        <v>1100480</v>
      </c>
      <c r="D163" s="296" t="s">
        <v>1636</v>
      </c>
      <c r="E163" s="98" t="s">
        <v>2158</v>
      </c>
      <c r="F163" s="98" t="s">
        <v>1641</v>
      </c>
      <c r="G163" s="18" t="s">
        <v>1748</v>
      </c>
      <c r="H163" s="17" t="s">
        <v>1749</v>
      </c>
      <c r="I163" s="30" t="s">
        <v>1637</v>
      </c>
      <c r="J163" s="30" t="s">
        <v>1637</v>
      </c>
      <c r="K163" s="254" t="s">
        <v>1750</v>
      </c>
      <c r="L163" s="17" t="s">
        <v>1751</v>
      </c>
      <c r="M163" s="17" t="s">
        <v>1446</v>
      </c>
      <c r="N163" s="17" t="s">
        <v>1795</v>
      </c>
      <c r="O163" s="33" t="s">
        <v>1966</v>
      </c>
      <c r="P163" s="71" t="s">
        <v>1928</v>
      </c>
      <c r="Q163" s="72" t="s">
        <v>1840</v>
      </c>
      <c r="R163" s="32" t="s">
        <v>418</v>
      </c>
      <c r="S163" s="32">
        <v>146</v>
      </c>
      <c r="T163" s="225">
        <v>42501</v>
      </c>
      <c r="U163" s="32">
        <v>29</v>
      </c>
      <c r="V163" s="32">
        <v>4</v>
      </c>
      <c r="W163" s="32">
        <v>2016</v>
      </c>
      <c r="X163" s="32">
        <v>29</v>
      </c>
      <c r="Y163" s="32">
        <v>4</v>
      </c>
      <c r="Z163" s="32">
        <v>2019</v>
      </c>
      <c r="AA163" s="202"/>
      <c r="AB163" s="32"/>
      <c r="AC163" s="101" t="s">
        <v>509</v>
      </c>
    </row>
    <row r="164" spans="1:29" ht="45" customHeight="1">
      <c r="A164" s="2">
        <v>159</v>
      </c>
      <c r="B164" s="313">
        <v>10</v>
      </c>
      <c r="C164" s="313">
        <v>1100483</v>
      </c>
      <c r="D164" s="296" t="s">
        <v>1720</v>
      </c>
      <c r="E164" s="98" t="s">
        <v>2158</v>
      </c>
      <c r="F164" s="98" t="s">
        <v>1722</v>
      </c>
      <c r="G164" s="18" t="s">
        <v>2314</v>
      </c>
      <c r="H164" s="17" t="s">
        <v>2315</v>
      </c>
      <c r="I164" s="30" t="s">
        <v>1724</v>
      </c>
      <c r="J164" s="30" t="s">
        <v>1724</v>
      </c>
      <c r="K164" s="254" t="s">
        <v>2316</v>
      </c>
      <c r="L164" s="19" t="s">
        <v>1770</v>
      </c>
      <c r="M164" s="17" t="s">
        <v>1446</v>
      </c>
      <c r="N164" s="17" t="s">
        <v>1781</v>
      </c>
      <c r="O164" s="2" t="s">
        <v>2008</v>
      </c>
      <c r="P164" s="71" t="s">
        <v>1919</v>
      </c>
      <c r="Q164" s="72" t="s">
        <v>458</v>
      </c>
      <c r="R164" s="32" t="s">
        <v>418</v>
      </c>
      <c r="S164" s="32" t="s">
        <v>1759</v>
      </c>
      <c r="T164" s="225">
        <v>42563</v>
      </c>
      <c r="U164" s="30">
        <v>11</v>
      </c>
      <c r="V164" s="30">
        <v>7</v>
      </c>
      <c r="W164" s="32">
        <v>2016</v>
      </c>
      <c r="X164" s="32">
        <v>11</v>
      </c>
      <c r="Y164" s="32">
        <v>7</v>
      </c>
      <c r="Z164" s="32">
        <v>2019</v>
      </c>
      <c r="AA164" s="202"/>
      <c r="AB164" s="32"/>
      <c r="AC164" s="101" t="s">
        <v>509</v>
      </c>
    </row>
    <row r="165" spans="1:29" ht="45" customHeight="1">
      <c r="A165" s="2">
        <v>160</v>
      </c>
      <c r="B165" s="313">
        <v>10</v>
      </c>
      <c r="C165" s="313">
        <v>1100484</v>
      </c>
      <c r="D165" s="296" t="s">
        <v>1721</v>
      </c>
      <c r="E165" s="98" t="s">
        <v>2158</v>
      </c>
      <c r="F165" s="98" t="s">
        <v>1723</v>
      </c>
      <c r="G165" s="18" t="s">
        <v>1744</v>
      </c>
      <c r="H165" s="17" t="s">
        <v>2256</v>
      </c>
      <c r="I165" s="30" t="s">
        <v>1725</v>
      </c>
      <c r="J165" s="30" t="s">
        <v>1726</v>
      </c>
      <c r="K165" s="254" t="s">
        <v>2257</v>
      </c>
      <c r="L165" s="17" t="s">
        <v>1745</v>
      </c>
      <c r="M165" s="17" t="s">
        <v>1794</v>
      </c>
      <c r="N165" s="17" t="s">
        <v>1797</v>
      </c>
      <c r="O165" s="33" t="s">
        <v>2030</v>
      </c>
      <c r="P165" s="71" t="s">
        <v>1920</v>
      </c>
      <c r="Q165" s="72" t="s">
        <v>458</v>
      </c>
      <c r="R165" s="32" t="s">
        <v>418</v>
      </c>
      <c r="S165" s="32" t="s">
        <v>1765</v>
      </c>
      <c r="T165" s="225">
        <v>42563</v>
      </c>
      <c r="U165" s="30">
        <v>11</v>
      </c>
      <c r="V165" s="30">
        <v>7</v>
      </c>
      <c r="W165" s="32">
        <v>2016</v>
      </c>
      <c r="X165" s="32">
        <v>11</v>
      </c>
      <c r="Y165" s="32">
        <v>7</v>
      </c>
      <c r="Z165" s="32">
        <v>2019</v>
      </c>
      <c r="AA165" s="202"/>
      <c r="AB165" s="32"/>
      <c r="AC165" s="101" t="s">
        <v>509</v>
      </c>
    </row>
    <row r="166" spans="1:29" ht="45" customHeight="1">
      <c r="A166" s="47">
        <v>161</v>
      </c>
      <c r="B166" s="311">
        <v>10</v>
      </c>
      <c r="C166" s="311">
        <v>1100416</v>
      </c>
      <c r="D166" s="297" t="s">
        <v>1016</v>
      </c>
      <c r="E166" s="64" t="s">
        <v>2155</v>
      </c>
      <c r="F166" s="65" t="s">
        <v>681</v>
      </c>
      <c r="G166" s="10" t="s">
        <v>2352</v>
      </c>
      <c r="H166" s="11" t="s">
        <v>833</v>
      </c>
      <c r="I166" s="1" t="s">
        <v>683</v>
      </c>
      <c r="J166" s="1" t="s">
        <v>683</v>
      </c>
      <c r="K166" s="252" t="s">
        <v>2353</v>
      </c>
      <c r="L166" s="11" t="s">
        <v>1180</v>
      </c>
      <c r="M166" s="11" t="s">
        <v>1299</v>
      </c>
      <c r="N166" s="11" t="s">
        <v>1420</v>
      </c>
      <c r="O166" s="13" t="s">
        <v>2031</v>
      </c>
      <c r="P166" s="73" t="s">
        <v>1947</v>
      </c>
      <c r="Q166" s="74" t="s">
        <v>453</v>
      </c>
      <c r="R166" s="38" t="s">
        <v>418</v>
      </c>
      <c r="S166" s="38" t="s">
        <v>834</v>
      </c>
      <c r="T166" s="226">
        <v>42156</v>
      </c>
      <c r="U166" s="30">
        <v>11</v>
      </c>
      <c r="V166" s="30">
        <v>7</v>
      </c>
      <c r="W166" s="38">
        <v>2015</v>
      </c>
      <c r="X166" s="38">
        <v>1</v>
      </c>
      <c r="Y166" s="38">
        <v>6</v>
      </c>
      <c r="Z166" s="38">
        <v>2018</v>
      </c>
      <c r="AA166" s="186">
        <v>7.95</v>
      </c>
      <c r="AB166" s="38"/>
      <c r="AC166" s="104" t="s">
        <v>509</v>
      </c>
    </row>
    <row r="167" spans="1:29" ht="30" customHeight="1">
      <c r="A167" s="47">
        <v>162</v>
      </c>
      <c r="B167" s="312">
        <v>11</v>
      </c>
      <c r="C167" s="312">
        <v>1110127</v>
      </c>
      <c r="D167" s="288" t="s">
        <v>293</v>
      </c>
      <c r="E167" s="64" t="s">
        <v>2155</v>
      </c>
      <c r="F167" s="68" t="s">
        <v>301</v>
      </c>
      <c r="G167" s="10" t="s">
        <v>2210</v>
      </c>
      <c r="H167" s="3" t="s">
        <v>2211</v>
      </c>
      <c r="I167" s="5" t="s">
        <v>316</v>
      </c>
      <c r="J167" s="5" t="s">
        <v>316</v>
      </c>
      <c r="K167" s="253" t="s">
        <v>2212</v>
      </c>
      <c r="L167" s="3" t="s">
        <v>1803</v>
      </c>
      <c r="M167" s="3" t="s">
        <v>1446</v>
      </c>
      <c r="N167" s="3" t="s">
        <v>597</v>
      </c>
      <c r="O167" s="36" t="s">
        <v>1995</v>
      </c>
      <c r="P167" s="154" t="s">
        <v>1921</v>
      </c>
      <c r="Q167" s="155" t="s">
        <v>458</v>
      </c>
      <c r="R167" s="5" t="s">
        <v>418</v>
      </c>
      <c r="S167" s="5">
        <v>196</v>
      </c>
      <c r="T167" s="223">
        <v>42156</v>
      </c>
      <c r="U167" s="36">
        <v>1</v>
      </c>
      <c r="V167" s="36">
        <v>6</v>
      </c>
      <c r="W167" s="36">
        <v>2015</v>
      </c>
      <c r="X167" s="36">
        <v>1</v>
      </c>
      <c r="Y167" s="36">
        <v>6</v>
      </c>
      <c r="Z167" s="36">
        <v>2018</v>
      </c>
      <c r="AA167" s="217">
        <v>7.3</v>
      </c>
      <c r="AB167" s="5"/>
      <c r="AC167" s="94" t="s">
        <v>509</v>
      </c>
    </row>
    <row r="168" spans="1:29" ht="30" customHeight="1">
      <c r="A168" s="2">
        <v>163</v>
      </c>
      <c r="B168" s="310">
        <v>11</v>
      </c>
      <c r="C168" s="310">
        <v>1110128</v>
      </c>
      <c r="D168" s="286" t="s">
        <v>294</v>
      </c>
      <c r="E168" s="64" t="s">
        <v>2155</v>
      </c>
      <c r="F168" s="64" t="s">
        <v>302</v>
      </c>
      <c r="G168" s="8" t="s">
        <v>2223</v>
      </c>
      <c r="H168" s="6" t="s">
        <v>2224</v>
      </c>
      <c r="I168" s="2" t="s">
        <v>317</v>
      </c>
      <c r="J168" s="2" t="s">
        <v>317</v>
      </c>
      <c r="K168" s="251">
        <v>569931892210</v>
      </c>
      <c r="L168" s="6" t="s">
        <v>2082</v>
      </c>
      <c r="M168" s="6" t="s">
        <v>1300</v>
      </c>
      <c r="N168" s="6" t="s">
        <v>598</v>
      </c>
      <c r="O168" s="16" t="s">
        <v>1996</v>
      </c>
      <c r="P168" s="156" t="s">
        <v>1922</v>
      </c>
      <c r="Q168" s="157" t="s">
        <v>458</v>
      </c>
      <c r="R168" s="2" t="s">
        <v>418</v>
      </c>
      <c r="S168" s="2">
        <v>197</v>
      </c>
      <c r="T168" s="224">
        <v>42156</v>
      </c>
      <c r="U168" s="16">
        <v>1</v>
      </c>
      <c r="V168" s="16">
        <v>6</v>
      </c>
      <c r="W168" s="16">
        <v>2015</v>
      </c>
      <c r="X168" s="16">
        <v>1</v>
      </c>
      <c r="Y168" s="16">
        <v>6</v>
      </c>
      <c r="Z168" s="16">
        <v>2018</v>
      </c>
      <c r="AA168" s="147">
        <v>6.2</v>
      </c>
      <c r="AB168" s="16"/>
      <c r="AC168" s="97" t="s">
        <v>509</v>
      </c>
    </row>
    <row r="169" spans="1:29" ht="30" customHeight="1">
      <c r="A169" s="2">
        <v>164</v>
      </c>
      <c r="B169" s="310">
        <v>11</v>
      </c>
      <c r="C169" s="310">
        <v>1110147</v>
      </c>
      <c r="D169" s="286" t="s">
        <v>295</v>
      </c>
      <c r="E169" s="64"/>
      <c r="F169" s="137" t="s">
        <v>303</v>
      </c>
      <c r="G169" s="6" t="s">
        <v>2290</v>
      </c>
      <c r="H169" s="6" t="s">
        <v>2291</v>
      </c>
      <c r="I169" s="2" t="s">
        <v>318</v>
      </c>
      <c r="J169" s="2" t="s">
        <v>318</v>
      </c>
      <c r="K169" s="251" t="s">
        <v>2292</v>
      </c>
      <c r="L169" s="6" t="s">
        <v>310</v>
      </c>
      <c r="M169" s="6" t="s">
        <v>1432</v>
      </c>
      <c r="N169" s="6" t="s">
        <v>599</v>
      </c>
      <c r="O169" s="9" t="s">
        <v>534</v>
      </c>
      <c r="P169" s="156" t="s">
        <v>533</v>
      </c>
      <c r="Q169" s="157" t="s">
        <v>459</v>
      </c>
      <c r="R169" s="2" t="s">
        <v>578</v>
      </c>
      <c r="S169" s="2" t="s">
        <v>2138</v>
      </c>
      <c r="T169" s="146">
        <v>42789</v>
      </c>
      <c r="U169" s="2">
        <v>2</v>
      </c>
      <c r="V169" s="2">
        <v>12</v>
      </c>
      <c r="W169" s="2">
        <v>2013</v>
      </c>
      <c r="X169" s="2">
        <v>6</v>
      </c>
      <c r="Y169" s="2">
        <v>5</v>
      </c>
      <c r="Z169" s="2" t="s">
        <v>572</v>
      </c>
      <c r="AA169" s="179"/>
      <c r="AB169" s="2"/>
      <c r="AC169" s="97" t="s">
        <v>509</v>
      </c>
    </row>
    <row r="170" spans="1:29" ht="30" customHeight="1">
      <c r="A170" s="2">
        <v>165</v>
      </c>
      <c r="B170" s="310">
        <v>11</v>
      </c>
      <c r="C170" s="310">
        <v>1110129</v>
      </c>
      <c r="D170" s="286" t="s">
        <v>888</v>
      </c>
      <c r="E170" s="64" t="s">
        <v>2155</v>
      </c>
      <c r="F170" s="137" t="s">
        <v>686</v>
      </c>
      <c r="G170" s="6" t="s">
        <v>2236</v>
      </c>
      <c r="H170" s="6" t="s">
        <v>2237</v>
      </c>
      <c r="I170" s="2" t="s">
        <v>688</v>
      </c>
      <c r="J170" s="2" t="s">
        <v>1486</v>
      </c>
      <c r="K170" s="251" t="s">
        <v>2238</v>
      </c>
      <c r="L170" s="6" t="s">
        <v>1799</v>
      </c>
      <c r="M170" s="6" t="s">
        <v>1656</v>
      </c>
      <c r="N170" s="6" t="s">
        <v>1404</v>
      </c>
      <c r="O170" s="9" t="s">
        <v>821</v>
      </c>
      <c r="P170" s="156" t="s">
        <v>1927</v>
      </c>
      <c r="Q170" s="157" t="s">
        <v>453</v>
      </c>
      <c r="R170" s="2" t="s">
        <v>418</v>
      </c>
      <c r="S170" s="2">
        <v>199</v>
      </c>
      <c r="T170" s="146">
        <v>42156</v>
      </c>
      <c r="U170" s="2">
        <v>1</v>
      </c>
      <c r="V170" s="2">
        <v>6</v>
      </c>
      <c r="W170" s="2">
        <v>2015</v>
      </c>
      <c r="X170" s="2">
        <v>1</v>
      </c>
      <c r="Y170" s="2">
        <v>6</v>
      </c>
      <c r="Z170" s="2">
        <v>2018</v>
      </c>
      <c r="AA170" s="147">
        <v>7.91</v>
      </c>
      <c r="AB170" s="16"/>
      <c r="AC170" s="97" t="s">
        <v>509</v>
      </c>
    </row>
    <row r="171" spans="1:29" ht="30" customHeight="1">
      <c r="A171" s="47">
        <v>166</v>
      </c>
      <c r="B171" s="310">
        <v>11</v>
      </c>
      <c r="C171" s="310">
        <v>1110126</v>
      </c>
      <c r="D171" s="286" t="s">
        <v>685</v>
      </c>
      <c r="E171" s="64" t="s">
        <v>2155</v>
      </c>
      <c r="F171" s="137" t="s">
        <v>687</v>
      </c>
      <c r="G171" s="6" t="s">
        <v>2254</v>
      </c>
      <c r="H171" s="6" t="s">
        <v>1543</v>
      </c>
      <c r="I171" s="2" t="s">
        <v>689</v>
      </c>
      <c r="J171" s="2" t="s">
        <v>689</v>
      </c>
      <c r="K171" s="251" t="s">
        <v>2255</v>
      </c>
      <c r="L171" s="7" t="s">
        <v>1804</v>
      </c>
      <c r="M171" s="6" t="s">
        <v>1327</v>
      </c>
      <c r="N171" s="6" t="s">
        <v>1405</v>
      </c>
      <c r="O171" s="9" t="s">
        <v>822</v>
      </c>
      <c r="P171" s="156" t="s">
        <v>690</v>
      </c>
      <c r="Q171" s="157" t="s">
        <v>458</v>
      </c>
      <c r="R171" s="2" t="s">
        <v>418</v>
      </c>
      <c r="S171" s="2">
        <v>198</v>
      </c>
      <c r="T171" s="146">
        <v>42156</v>
      </c>
      <c r="U171" s="2">
        <v>1</v>
      </c>
      <c r="V171" s="2">
        <v>6</v>
      </c>
      <c r="W171" s="2">
        <v>2015</v>
      </c>
      <c r="X171" s="2">
        <v>1</v>
      </c>
      <c r="Y171" s="2">
        <v>6</v>
      </c>
      <c r="Z171" s="2">
        <v>2018</v>
      </c>
      <c r="AA171" s="147">
        <v>7.26</v>
      </c>
      <c r="AB171" s="16"/>
      <c r="AC171" s="97" t="s">
        <v>509</v>
      </c>
    </row>
    <row r="172" spans="1:29" ht="38.25" customHeight="1">
      <c r="A172" s="47">
        <v>167</v>
      </c>
      <c r="B172" s="311">
        <v>11</v>
      </c>
      <c r="C172" s="311">
        <v>1110130</v>
      </c>
      <c r="D172" s="287" t="s">
        <v>966</v>
      </c>
      <c r="E172" s="64" t="s">
        <v>2155</v>
      </c>
      <c r="F172" s="158" t="s">
        <v>951</v>
      </c>
      <c r="G172" s="11" t="s">
        <v>2467</v>
      </c>
      <c r="H172" s="11" t="s">
        <v>1167</v>
      </c>
      <c r="I172" s="1" t="s">
        <v>940</v>
      </c>
      <c r="J172" s="1" t="s">
        <v>1487</v>
      </c>
      <c r="K172" s="252" t="s">
        <v>2465</v>
      </c>
      <c r="L172" s="55" t="s">
        <v>2466</v>
      </c>
      <c r="M172" s="11" t="s">
        <v>1671</v>
      </c>
      <c r="N172" s="11" t="s">
        <v>1406</v>
      </c>
      <c r="O172" s="13" t="s">
        <v>1601</v>
      </c>
      <c r="P172" s="159" t="s">
        <v>985</v>
      </c>
      <c r="Q172" s="160" t="s">
        <v>453</v>
      </c>
      <c r="R172" s="1" t="s">
        <v>418</v>
      </c>
      <c r="S172" s="1">
        <v>320</v>
      </c>
      <c r="T172" s="200">
        <v>42209</v>
      </c>
      <c r="U172" s="1">
        <v>24</v>
      </c>
      <c r="V172" s="1">
        <v>7</v>
      </c>
      <c r="W172" s="1">
        <v>2015</v>
      </c>
      <c r="X172" s="1">
        <v>24</v>
      </c>
      <c r="Y172" s="1">
        <v>7</v>
      </c>
      <c r="Z172" s="1">
        <v>2018</v>
      </c>
      <c r="AA172" s="186"/>
      <c r="AB172" s="38"/>
      <c r="AC172" s="104" t="s">
        <v>509</v>
      </c>
    </row>
    <row r="173" spans="1:29" ht="30" customHeight="1">
      <c r="A173" s="2">
        <v>168</v>
      </c>
      <c r="B173" s="312">
        <v>12</v>
      </c>
      <c r="C173" s="312">
        <v>1120125</v>
      </c>
      <c r="D173" s="288" t="s">
        <v>320</v>
      </c>
      <c r="E173" s="64" t="s">
        <v>2155</v>
      </c>
      <c r="F173" s="68" t="s">
        <v>321</v>
      </c>
      <c r="G173" s="3" t="s">
        <v>324</v>
      </c>
      <c r="H173" s="3" t="s">
        <v>325</v>
      </c>
      <c r="I173" s="5" t="s">
        <v>326</v>
      </c>
      <c r="J173" s="5" t="s">
        <v>326</v>
      </c>
      <c r="K173" s="271" t="s">
        <v>559</v>
      </c>
      <c r="L173" s="3" t="s">
        <v>327</v>
      </c>
      <c r="M173" s="20" t="s">
        <v>1446</v>
      </c>
      <c r="N173" s="15" t="str">
        <f>HYPERLINK("https://www.facebook.com/opd.natales","https://www.facebook.com/opdpuertonatales")</f>
        <v>https://www.facebook.com/opdpuertonatales</v>
      </c>
      <c r="O173" s="4" t="s">
        <v>545</v>
      </c>
      <c r="P173" s="161" t="s">
        <v>451</v>
      </c>
      <c r="Q173" s="162" t="s">
        <v>453</v>
      </c>
      <c r="R173" s="5" t="s">
        <v>418</v>
      </c>
      <c r="S173" s="5">
        <v>138</v>
      </c>
      <c r="T173" s="196">
        <v>42215</v>
      </c>
      <c r="U173" s="5">
        <v>24</v>
      </c>
      <c r="V173" s="5">
        <v>7</v>
      </c>
      <c r="W173" s="5">
        <v>2015</v>
      </c>
      <c r="X173" s="5">
        <v>24</v>
      </c>
      <c r="Y173" s="5">
        <v>7</v>
      </c>
      <c r="Z173" s="5">
        <v>2018</v>
      </c>
      <c r="AA173" s="197">
        <v>9.27</v>
      </c>
      <c r="AB173" s="36"/>
      <c r="AC173" s="94" t="s">
        <v>509</v>
      </c>
    </row>
    <row r="174" spans="1:29" ht="30" customHeight="1">
      <c r="A174" s="2">
        <v>169</v>
      </c>
      <c r="B174" s="310">
        <v>12</v>
      </c>
      <c r="C174" s="310">
        <v>1120100</v>
      </c>
      <c r="D174" s="286" t="s">
        <v>322</v>
      </c>
      <c r="E174" s="2" t="s">
        <v>2170</v>
      </c>
      <c r="F174" s="64" t="s">
        <v>323</v>
      </c>
      <c r="G174" s="6" t="s">
        <v>2241</v>
      </c>
      <c r="H174" s="40" t="s">
        <v>328</v>
      </c>
      <c r="I174" s="2" t="s">
        <v>329</v>
      </c>
      <c r="J174" s="2" t="s">
        <v>1488</v>
      </c>
      <c r="K174" s="251" t="s">
        <v>2242</v>
      </c>
      <c r="L174" s="6" t="s">
        <v>330</v>
      </c>
      <c r="M174" s="6" t="s">
        <v>1446</v>
      </c>
      <c r="N174" s="7" t="s">
        <v>544</v>
      </c>
      <c r="O174" s="16" t="s">
        <v>498</v>
      </c>
      <c r="P174" s="75" t="s">
        <v>1923</v>
      </c>
      <c r="Q174" s="76" t="s">
        <v>461</v>
      </c>
      <c r="R174" s="2" t="s">
        <v>484</v>
      </c>
      <c r="S174" s="2" t="s">
        <v>596</v>
      </c>
      <c r="T174" s="146">
        <v>42108</v>
      </c>
      <c r="U174" s="2">
        <v>3</v>
      </c>
      <c r="V174" s="2">
        <v>3</v>
      </c>
      <c r="W174" s="2">
        <v>2012</v>
      </c>
      <c r="X174" s="2">
        <v>3</v>
      </c>
      <c r="Y174" s="2">
        <v>3</v>
      </c>
      <c r="Z174" s="2">
        <v>2018</v>
      </c>
      <c r="AA174" s="147">
        <v>7</v>
      </c>
      <c r="AB174" s="16" t="s">
        <v>546</v>
      </c>
      <c r="AC174" s="97" t="s">
        <v>509</v>
      </c>
    </row>
    <row r="175" spans="1:29" ht="30" customHeight="1">
      <c r="A175" s="2">
        <v>170</v>
      </c>
      <c r="B175" s="310">
        <v>12</v>
      </c>
      <c r="C175" s="310">
        <v>1120124</v>
      </c>
      <c r="D175" s="286" t="s">
        <v>691</v>
      </c>
      <c r="E175" s="64" t="s">
        <v>2176</v>
      </c>
      <c r="F175" s="64" t="s">
        <v>692</v>
      </c>
      <c r="G175" s="6" t="s">
        <v>1650</v>
      </c>
      <c r="H175" s="40" t="s">
        <v>1164</v>
      </c>
      <c r="I175" s="2" t="s">
        <v>693</v>
      </c>
      <c r="J175" s="2" t="s">
        <v>693</v>
      </c>
      <c r="K175" s="251" t="s">
        <v>1166</v>
      </c>
      <c r="L175" s="7" t="s">
        <v>1165</v>
      </c>
      <c r="M175" s="6" t="s">
        <v>1326</v>
      </c>
      <c r="N175" s="7" t="s">
        <v>1402</v>
      </c>
      <c r="O175" s="9" t="s">
        <v>2032</v>
      </c>
      <c r="P175" s="86" t="s">
        <v>820</v>
      </c>
      <c r="Q175" s="87" t="s">
        <v>458</v>
      </c>
      <c r="R175" s="2" t="s">
        <v>418</v>
      </c>
      <c r="S175" s="2">
        <v>86</v>
      </c>
      <c r="T175" s="146">
        <v>42156</v>
      </c>
      <c r="U175" s="2">
        <v>1</v>
      </c>
      <c r="V175" s="2">
        <v>6</v>
      </c>
      <c r="W175" s="2">
        <v>2015</v>
      </c>
      <c r="X175" s="2">
        <v>1</v>
      </c>
      <c r="Y175" s="2">
        <v>6</v>
      </c>
      <c r="Z175" s="2">
        <v>2018</v>
      </c>
      <c r="AA175" s="147" t="s">
        <v>1793</v>
      </c>
      <c r="AB175" s="16"/>
      <c r="AC175" s="97" t="s">
        <v>509</v>
      </c>
    </row>
    <row r="176" spans="1:29" ht="30" customHeight="1">
      <c r="A176" s="47">
        <v>171</v>
      </c>
      <c r="B176" s="313">
        <v>12</v>
      </c>
      <c r="C176" s="313">
        <v>1120150</v>
      </c>
      <c r="D176" s="289" t="s">
        <v>1742</v>
      </c>
      <c r="E176" s="98" t="s">
        <v>2158</v>
      </c>
      <c r="F176" s="98" t="s">
        <v>1730</v>
      </c>
      <c r="G176" s="17" t="s">
        <v>2329</v>
      </c>
      <c r="H176" s="41" t="s">
        <v>2330</v>
      </c>
      <c r="I176" s="30" t="s">
        <v>1488</v>
      </c>
      <c r="J176" s="30" t="s">
        <v>1727</v>
      </c>
      <c r="K176" s="254" t="s">
        <v>1757</v>
      </c>
      <c r="L176" s="19" t="s">
        <v>2331</v>
      </c>
      <c r="M176" s="17" t="s">
        <v>1446</v>
      </c>
      <c r="N176" s="19" t="s">
        <v>1446</v>
      </c>
      <c r="O176" s="33" t="s">
        <v>1760</v>
      </c>
      <c r="P176" s="163" t="s">
        <v>1923</v>
      </c>
      <c r="Q176" s="164" t="s">
        <v>461</v>
      </c>
      <c r="R176" s="30" t="s">
        <v>418</v>
      </c>
      <c r="S176" s="30">
        <v>111</v>
      </c>
      <c r="T176" s="201">
        <v>42562</v>
      </c>
      <c r="U176" s="30">
        <v>11</v>
      </c>
      <c r="V176" s="30">
        <v>7</v>
      </c>
      <c r="W176" s="30">
        <v>2016</v>
      </c>
      <c r="X176" s="30">
        <v>11</v>
      </c>
      <c r="Y176" s="30">
        <v>7</v>
      </c>
      <c r="Z176" s="30">
        <v>2019</v>
      </c>
      <c r="AA176" s="202"/>
      <c r="AB176" s="32"/>
      <c r="AC176" s="165" t="s">
        <v>509</v>
      </c>
    </row>
    <row r="177" spans="1:29" ht="30" customHeight="1">
      <c r="A177" s="47">
        <v>172</v>
      </c>
      <c r="B177" s="311">
        <v>12</v>
      </c>
      <c r="C177" s="311">
        <v>1120126</v>
      </c>
      <c r="D177" s="287" t="s">
        <v>967</v>
      </c>
      <c r="E177" s="64" t="s">
        <v>2155</v>
      </c>
      <c r="F177" s="65" t="s">
        <v>941</v>
      </c>
      <c r="G177" s="11" t="s">
        <v>1078</v>
      </c>
      <c r="H177" s="42" t="s">
        <v>2215</v>
      </c>
      <c r="I177" s="1" t="s">
        <v>1665</v>
      </c>
      <c r="J177" s="1" t="s">
        <v>942</v>
      </c>
      <c r="K177" s="252">
        <v>984506814</v>
      </c>
      <c r="L177" s="55" t="s">
        <v>1664</v>
      </c>
      <c r="M177" s="11" t="s">
        <v>1301</v>
      </c>
      <c r="N177" s="11" t="s">
        <v>1403</v>
      </c>
      <c r="O177" s="13" t="s">
        <v>1997</v>
      </c>
      <c r="P177" s="166" t="s">
        <v>1926</v>
      </c>
      <c r="Q177" s="167" t="s">
        <v>457</v>
      </c>
      <c r="R177" s="1" t="s">
        <v>418</v>
      </c>
      <c r="S177" s="1">
        <v>139</v>
      </c>
      <c r="T177" s="200">
        <v>42215</v>
      </c>
      <c r="U177" s="1">
        <v>24</v>
      </c>
      <c r="V177" s="1">
        <v>7</v>
      </c>
      <c r="W177" s="1">
        <v>2015</v>
      </c>
      <c r="X177" s="1">
        <v>24</v>
      </c>
      <c r="Y177" s="1">
        <v>7</v>
      </c>
      <c r="Z177" s="1">
        <v>2018</v>
      </c>
      <c r="AA177" s="186">
        <v>8.01</v>
      </c>
      <c r="AB177" s="38"/>
      <c r="AC177" s="104" t="s">
        <v>509</v>
      </c>
    </row>
    <row r="178" spans="1:29" ht="57.75" customHeight="1">
      <c r="A178" s="2">
        <v>173</v>
      </c>
      <c r="B178" s="312">
        <v>13</v>
      </c>
      <c r="C178" s="312">
        <v>1131750</v>
      </c>
      <c r="D178" s="298" t="s">
        <v>889</v>
      </c>
      <c r="E178" s="64" t="s">
        <v>2155</v>
      </c>
      <c r="F178" s="161" t="s">
        <v>853</v>
      </c>
      <c r="G178" s="39" t="s">
        <v>2345</v>
      </c>
      <c r="H178" s="39" t="s">
        <v>1205</v>
      </c>
      <c r="I178" s="161" t="s">
        <v>347</v>
      </c>
      <c r="J178" s="161" t="s">
        <v>347</v>
      </c>
      <c r="K178" s="272" t="s">
        <v>1586</v>
      </c>
      <c r="L178" s="15" t="s">
        <v>1527</v>
      </c>
      <c r="M178" s="3" t="s">
        <v>1446</v>
      </c>
      <c r="N178" s="3" t="s">
        <v>519</v>
      </c>
      <c r="O178" s="168" t="s">
        <v>2016</v>
      </c>
      <c r="P178" s="169" t="s">
        <v>1880</v>
      </c>
      <c r="Q178" s="170" t="s">
        <v>458</v>
      </c>
      <c r="R178" s="161" t="s">
        <v>418</v>
      </c>
      <c r="S178" s="227">
        <v>2297</v>
      </c>
      <c r="T178" s="196">
        <v>42592</v>
      </c>
      <c r="U178" s="228" t="s">
        <v>495</v>
      </c>
      <c r="V178" s="228" t="s">
        <v>492</v>
      </c>
      <c r="W178" s="228" t="s">
        <v>487</v>
      </c>
      <c r="X178" s="228" t="s">
        <v>495</v>
      </c>
      <c r="Y178" s="228" t="s">
        <v>492</v>
      </c>
      <c r="Z178" s="228" t="s">
        <v>594</v>
      </c>
      <c r="AA178" s="197"/>
      <c r="AB178" s="36"/>
      <c r="AC178" s="94" t="s">
        <v>522</v>
      </c>
    </row>
    <row r="179" spans="1:29" ht="40.5" customHeight="1">
      <c r="A179" s="2">
        <v>174</v>
      </c>
      <c r="B179" s="310">
        <v>13</v>
      </c>
      <c r="C179" s="310">
        <v>1131441</v>
      </c>
      <c r="D179" s="299" t="s">
        <v>751</v>
      </c>
      <c r="E179" s="64" t="s">
        <v>2155</v>
      </c>
      <c r="F179" s="128" t="s">
        <v>752</v>
      </c>
      <c r="G179" s="37" t="s">
        <v>336</v>
      </c>
      <c r="H179" s="37" t="s">
        <v>2243</v>
      </c>
      <c r="I179" s="128" t="s">
        <v>348</v>
      </c>
      <c r="J179" s="128" t="s">
        <v>348</v>
      </c>
      <c r="K179" s="273" t="s">
        <v>2244</v>
      </c>
      <c r="L179" s="43" t="s">
        <v>382</v>
      </c>
      <c r="M179" s="6" t="s">
        <v>1330</v>
      </c>
      <c r="N179" s="6" t="str">
        <f>HYPERLINK("https://www.facebook.com/opd.caleradetango","https://www.facebook.com/opd.caleradetango")</f>
        <v>https://www.facebook.com/opd.caleradetango</v>
      </c>
      <c r="O179" s="9" t="s">
        <v>496</v>
      </c>
      <c r="P179" s="172" t="s">
        <v>396</v>
      </c>
      <c r="Q179" s="173" t="s">
        <v>452</v>
      </c>
      <c r="R179" s="128" t="s">
        <v>418</v>
      </c>
      <c r="S179" s="128">
        <v>1892</v>
      </c>
      <c r="T179" s="175">
        <v>42178</v>
      </c>
      <c r="U179" s="176" t="s">
        <v>424</v>
      </c>
      <c r="V179" s="176" t="s">
        <v>812</v>
      </c>
      <c r="W179" s="176" t="s">
        <v>486</v>
      </c>
      <c r="X179" s="176" t="s">
        <v>424</v>
      </c>
      <c r="Y179" s="176" t="s">
        <v>812</v>
      </c>
      <c r="Z179" s="176" t="s">
        <v>594</v>
      </c>
      <c r="AA179" s="179"/>
      <c r="AB179" s="2"/>
      <c r="AC179" s="97" t="s">
        <v>509</v>
      </c>
    </row>
    <row r="180" spans="1:29" ht="60" customHeight="1">
      <c r="A180" s="2">
        <v>175</v>
      </c>
      <c r="B180" s="310">
        <v>13</v>
      </c>
      <c r="C180" s="310">
        <v>1131078</v>
      </c>
      <c r="D180" s="299" t="s">
        <v>819</v>
      </c>
      <c r="E180" s="64" t="s">
        <v>2175</v>
      </c>
      <c r="F180" s="128" t="s">
        <v>854</v>
      </c>
      <c r="G180" s="37" t="s">
        <v>337</v>
      </c>
      <c r="H180" s="37" t="s">
        <v>2362</v>
      </c>
      <c r="I180" s="128" t="s">
        <v>349</v>
      </c>
      <c r="J180" s="128" t="s">
        <v>349</v>
      </c>
      <c r="K180" s="273" t="s">
        <v>1662</v>
      </c>
      <c r="L180" s="43" t="s">
        <v>383</v>
      </c>
      <c r="M180" s="6" t="s">
        <v>1446</v>
      </c>
      <c r="N180" s="7" t="s">
        <v>518</v>
      </c>
      <c r="O180" s="16" t="s">
        <v>2008</v>
      </c>
      <c r="P180" s="172" t="s">
        <v>1881</v>
      </c>
      <c r="Q180" s="173" t="s">
        <v>457</v>
      </c>
      <c r="R180" s="128" t="s">
        <v>418</v>
      </c>
      <c r="S180" s="176" t="s">
        <v>1692</v>
      </c>
      <c r="T180" s="175">
        <v>42521</v>
      </c>
      <c r="U180" s="176" t="s">
        <v>583</v>
      </c>
      <c r="V180" s="176" t="s">
        <v>1019</v>
      </c>
      <c r="W180" s="176" t="s">
        <v>487</v>
      </c>
      <c r="X180" s="176" t="s">
        <v>583</v>
      </c>
      <c r="Y180" s="176" t="s">
        <v>1673</v>
      </c>
      <c r="Z180" s="176" t="s">
        <v>572</v>
      </c>
      <c r="AA180" s="147"/>
      <c r="AB180" s="16"/>
      <c r="AC180" s="97" t="s">
        <v>522</v>
      </c>
    </row>
    <row r="181" spans="1:29" ht="58.5" customHeight="1">
      <c r="A181" s="47">
        <v>176</v>
      </c>
      <c r="B181" s="310">
        <v>13</v>
      </c>
      <c r="C181" s="310">
        <v>1131752</v>
      </c>
      <c r="D181" s="299" t="s">
        <v>331</v>
      </c>
      <c r="E181" s="64" t="s">
        <v>2155</v>
      </c>
      <c r="F181" s="128" t="s">
        <v>855</v>
      </c>
      <c r="G181" s="37" t="s">
        <v>338</v>
      </c>
      <c r="H181" s="37" t="s">
        <v>634</v>
      </c>
      <c r="I181" s="128" t="s">
        <v>350</v>
      </c>
      <c r="J181" s="128" t="s">
        <v>350</v>
      </c>
      <c r="K181" s="273" t="s">
        <v>1587</v>
      </c>
      <c r="L181" s="43" t="s">
        <v>1588</v>
      </c>
      <c r="M181" s="6" t="s">
        <v>1302</v>
      </c>
      <c r="N181" s="6" t="str">
        <f>HYPERLINK("https://www.facebook.com/opd.laflorida","https://www.facebook.com/opd.laflorida")</f>
        <v>https://www.facebook.com/opd.laflorida</v>
      </c>
      <c r="O181" s="171" t="s">
        <v>403</v>
      </c>
      <c r="P181" s="172" t="s">
        <v>479</v>
      </c>
      <c r="Q181" s="173" t="s">
        <v>458</v>
      </c>
      <c r="R181" s="128" t="s">
        <v>418</v>
      </c>
      <c r="S181" s="176" t="s">
        <v>1802</v>
      </c>
      <c r="T181" s="175">
        <v>42606</v>
      </c>
      <c r="U181" s="228" t="s">
        <v>495</v>
      </c>
      <c r="V181" s="228" t="s">
        <v>492</v>
      </c>
      <c r="W181" s="228" t="s">
        <v>487</v>
      </c>
      <c r="X181" s="176" t="s">
        <v>495</v>
      </c>
      <c r="Y181" s="176" t="s">
        <v>492</v>
      </c>
      <c r="Z181" s="176" t="s">
        <v>594</v>
      </c>
      <c r="AA181" s="147"/>
      <c r="AB181" s="16"/>
      <c r="AC181" s="97" t="s">
        <v>522</v>
      </c>
    </row>
    <row r="182" spans="1:29" ht="42.75" customHeight="1">
      <c r="A182" s="47">
        <v>177</v>
      </c>
      <c r="B182" s="310">
        <v>13</v>
      </c>
      <c r="C182" s="310">
        <v>1131433</v>
      </c>
      <c r="D182" s="299" t="s">
        <v>880</v>
      </c>
      <c r="E182" s="64" t="s">
        <v>2155</v>
      </c>
      <c r="F182" s="128" t="s">
        <v>753</v>
      </c>
      <c r="G182" s="37" t="s">
        <v>2424</v>
      </c>
      <c r="H182" s="37" t="s">
        <v>844</v>
      </c>
      <c r="I182" s="128" t="s">
        <v>351</v>
      </c>
      <c r="J182" s="128" t="s">
        <v>351</v>
      </c>
      <c r="K182" s="273" t="s">
        <v>2423</v>
      </c>
      <c r="L182" s="54" t="s">
        <v>2422</v>
      </c>
      <c r="M182" s="6" t="s">
        <v>1422</v>
      </c>
      <c r="N182" s="6" t="s">
        <v>628</v>
      </c>
      <c r="O182" s="171" t="s">
        <v>2033</v>
      </c>
      <c r="P182" s="172" t="s">
        <v>397</v>
      </c>
      <c r="Q182" s="173" t="s">
        <v>461</v>
      </c>
      <c r="R182" s="128" t="s">
        <v>418</v>
      </c>
      <c r="S182" s="128">
        <v>1733</v>
      </c>
      <c r="T182" s="175">
        <v>42170</v>
      </c>
      <c r="U182" s="176" t="s">
        <v>424</v>
      </c>
      <c r="V182" s="176" t="s">
        <v>812</v>
      </c>
      <c r="W182" s="176" t="s">
        <v>486</v>
      </c>
      <c r="X182" s="176" t="s">
        <v>424</v>
      </c>
      <c r="Y182" s="176" t="s">
        <v>812</v>
      </c>
      <c r="Z182" s="176" t="s">
        <v>594</v>
      </c>
      <c r="AA182" s="147"/>
      <c r="AB182" s="16"/>
      <c r="AC182" s="97" t="s">
        <v>509</v>
      </c>
    </row>
    <row r="183" spans="1:29" ht="56.25" customHeight="1">
      <c r="A183" s="2">
        <v>178</v>
      </c>
      <c r="B183" s="310">
        <v>13</v>
      </c>
      <c r="C183" s="310">
        <v>1131439</v>
      </c>
      <c r="D183" s="299" t="s">
        <v>845</v>
      </c>
      <c r="E183" s="64" t="s">
        <v>2155</v>
      </c>
      <c r="F183" s="128" t="s">
        <v>750</v>
      </c>
      <c r="G183" s="37" t="s">
        <v>339</v>
      </c>
      <c r="H183" s="37" t="s">
        <v>846</v>
      </c>
      <c r="I183" s="128" t="s">
        <v>352</v>
      </c>
      <c r="J183" s="128" t="s">
        <v>352</v>
      </c>
      <c r="K183" s="273" t="s">
        <v>1584</v>
      </c>
      <c r="L183" s="43" t="s">
        <v>384</v>
      </c>
      <c r="M183" s="6" t="s">
        <v>1674</v>
      </c>
      <c r="N183" s="6" t="str">
        <f>HYPERLINK("https://www.facebook.com/opdloespejo.opdloespejo","https://www.facebook.com/opdloespejo.opdloespejo")</f>
        <v>https://www.facebook.com/opdloespejo.opdloespejo</v>
      </c>
      <c r="O183" s="171" t="s">
        <v>404</v>
      </c>
      <c r="P183" s="172" t="s">
        <v>480</v>
      </c>
      <c r="Q183" s="173" t="s">
        <v>462</v>
      </c>
      <c r="R183" s="128" t="s">
        <v>418</v>
      </c>
      <c r="S183" s="176" t="s">
        <v>837</v>
      </c>
      <c r="T183" s="175">
        <v>42177</v>
      </c>
      <c r="U183" s="176" t="s">
        <v>424</v>
      </c>
      <c r="V183" s="176" t="s">
        <v>812</v>
      </c>
      <c r="W183" s="176" t="s">
        <v>486</v>
      </c>
      <c r="X183" s="176" t="s">
        <v>424</v>
      </c>
      <c r="Y183" s="176" t="s">
        <v>812</v>
      </c>
      <c r="Z183" s="176" t="s">
        <v>572</v>
      </c>
      <c r="AA183" s="179"/>
      <c r="AB183" s="2"/>
      <c r="AC183" s="97" t="s">
        <v>522</v>
      </c>
    </row>
    <row r="184" spans="1:29" ht="42.75" customHeight="1">
      <c r="A184" s="2">
        <v>179</v>
      </c>
      <c r="B184" s="310">
        <v>13</v>
      </c>
      <c r="C184" s="310">
        <v>1131131</v>
      </c>
      <c r="D184" s="299" t="s">
        <v>848</v>
      </c>
      <c r="E184" s="2" t="s">
        <v>2170</v>
      </c>
      <c r="F184" s="128" t="s">
        <v>856</v>
      </c>
      <c r="G184" s="37" t="s">
        <v>2094</v>
      </c>
      <c r="H184" s="37" t="s">
        <v>1590</v>
      </c>
      <c r="I184" s="128" t="s">
        <v>353</v>
      </c>
      <c r="J184" s="128" t="s">
        <v>353</v>
      </c>
      <c r="K184" s="273">
        <v>226842002</v>
      </c>
      <c r="L184" s="43" t="s">
        <v>385</v>
      </c>
      <c r="M184" s="6" t="s">
        <v>1446</v>
      </c>
      <c r="N184" s="6" t="str">
        <f>HYPERLINK("https://www.facebook.com/opd.cerrillos","https://www.facebook.com/opd.cerrillos")</f>
        <v>https://www.facebook.com/opd.cerrillos</v>
      </c>
      <c r="O184" s="2" t="s">
        <v>2008</v>
      </c>
      <c r="P184" s="172" t="s">
        <v>466</v>
      </c>
      <c r="Q184" s="173" t="s">
        <v>459</v>
      </c>
      <c r="R184" s="128" t="s">
        <v>484</v>
      </c>
      <c r="S184" s="178">
        <v>899</v>
      </c>
      <c r="T184" s="175">
        <v>42100</v>
      </c>
      <c r="U184" s="178">
        <v>2</v>
      </c>
      <c r="V184" s="178">
        <v>3</v>
      </c>
      <c r="W184" s="178">
        <v>2012</v>
      </c>
      <c r="X184" s="178">
        <v>3</v>
      </c>
      <c r="Y184" s="178">
        <v>3</v>
      </c>
      <c r="Z184" s="178">
        <v>2018</v>
      </c>
      <c r="AA184" s="179">
        <v>7</v>
      </c>
      <c r="AB184" s="2">
        <v>7.33</v>
      </c>
      <c r="AC184" s="97" t="s">
        <v>509</v>
      </c>
    </row>
    <row r="185" spans="1:29" ht="48.75" customHeight="1">
      <c r="A185" s="2">
        <v>180</v>
      </c>
      <c r="B185" s="310">
        <v>13</v>
      </c>
      <c r="C185" s="310">
        <v>1131432</v>
      </c>
      <c r="D185" s="299" t="s">
        <v>838</v>
      </c>
      <c r="E185" s="64" t="s">
        <v>2155</v>
      </c>
      <c r="F185" s="128" t="s">
        <v>749</v>
      </c>
      <c r="G185" s="37" t="s">
        <v>2086</v>
      </c>
      <c r="H185" s="37" t="s">
        <v>893</v>
      </c>
      <c r="I185" s="128" t="s">
        <v>354</v>
      </c>
      <c r="J185" s="128" t="s">
        <v>1489</v>
      </c>
      <c r="K185" s="273" t="s">
        <v>2312</v>
      </c>
      <c r="L185" s="7" t="s">
        <v>892</v>
      </c>
      <c r="M185" s="6" t="s">
        <v>1303</v>
      </c>
      <c r="N185" s="6" t="s">
        <v>1392</v>
      </c>
      <c r="O185" s="171" t="s">
        <v>1573</v>
      </c>
      <c r="P185" s="172" t="s">
        <v>477</v>
      </c>
      <c r="Q185" s="173" t="s">
        <v>459</v>
      </c>
      <c r="R185" s="128" t="s">
        <v>418</v>
      </c>
      <c r="S185" s="176" t="s">
        <v>839</v>
      </c>
      <c r="T185" s="175">
        <v>42170</v>
      </c>
      <c r="U185" s="176" t="s">
        <v>424</v>
      </c>
      <c r="V185" s="176" t="s">
        <v>812</v>
      </c>
      <c r="W185" s="176" t="s">
        <v>486</v>
      </c>
      <c r="X185" s="176" t="s">
        <v>424</v>
      </c>
      <c r="Y185" s="176" t="s">
        <v>812</v>
      </c>
      <c r="Z185" s="176" t="s">
        <v>594</v>
      </c>
      <c r="AA185" s="147"/>
      <c r="AB185" s="16"/>
      <c r="AC185" s="97" t="s">
        <v>509</v>
      </c>
    </row>
    <row r="186" spans="1:29" ht="54" customHeight="1">
      <c r="A186" s="47">
        <v>181</v>
      </c>
      <c r="B186" s="310">
        <v>13</v>
      </c>
      <c r="C186" s="310">
        <v>1131836</v>
      </c>
      <c r="D186" s="299" t="s">
        <v>2565</v>
      </c>
      <c r="E186" s="98" t="s">
        <v>2174</v>
      </c>
      <c r="F186" s="128" t="s">
        <v>564</v>
      </c>
      <c r="G186" s="37" t="s">
        <v>2468</v>
      </c>
      <c r="H186" s="37" t="s">
        <v>2470</v>
      </c>
      <c r="I186" s="128" t="s">
        <v>565</v>
      </c>
      <c r="J186" s="128" t="s">
        <v>565</v>
      </c>
      <c r="K186" s="273" t="s">
        <v>2471</v>
      </c>
      <c r="L186" s="54" t="s">
        <v>2472</v>
      </c>
      <c r="M186" s="6" t="s">
        <v>1446</v>
      </c>
      <c r="N186" s="6" t="s">
        <v>517</v>
      </c>
      <c r="O186" s="171" t="s">
        <v>2034</v>
      </c>
      <c r="P186" s="172" t="s">
        <v>1882</v>
      </c>
      <c r="Q186" s="173" t="s">
        <v>458</v>
      </c>
      <c r="R186" s="128" t="s">
        <v>418</v>
      </c>
      <c r="S186" s="128">
        <v>1386</v>
      </c>
      <c r="T186" s="175">
        <v>42858</v>
      </c>
      <c r="U186" s="176" t="s">
        <v>420</v>
      </c>
      <c r="V186" s="176" t="s">
        <v>2139</v>
      </c>
      <c r="W186" s="176" t="s">
        <v>572</v>
      </c>
      <c r="X186" s="176" t="s">
        <v>420</v>
      </c>
      <c r="Y186" s="176" t="s">
        <v>2139</v>
      </c>
      <c r="Z186" s="176" t="s">
        <v>1606</v>
      </c>
      <c r="AA186" s="147"/>
      <c r="AB186" s="16"/>
      <c r="AC186" s="97" t="s">
        <v>522</v>
      </c>
    </row>
    <row r="187" spans="1:29" ht="51" customHeight="1">
      <c r="A187" s="47">
        <v>182</v>
      </c>
      <c r="B187" s="310">
        <v>13</v>
      </c>
      <c r="C187" s="310">
        <v>1131442</v>
      </c>
      <c r="D187" s="299" t="s">
        <v>754</v>
      </c>
      <c r="E187" s="174"/>
      <c r="F187" s="128" t="s">
        <v>755</v>
      </c>
      <c r="G187" s="37" t="s">
        <v>2295</v>
      </c>
      <c r="H187" s="37" t="s">
        <v>1592</v>
      </c>
      <c r="I187" s="128" t="s">
        <v>355</v>
      </c>
      <c r="J187" s="128" t="s">
        <v>355</v>
      </c>
      <c r="K187" s="273" t="s">
        <v>2296</v>
      </c>
      <c r="L187" s="51" t="s">
        <v>1602</v>
      </c>
      <c r="M187" s="7" t="s">
        <v>1304</v>
      </c>
      <c r="N187" s="6" t="str">
        <f>HYPERLINK("https://www.facebook.com/opdquilicura.conmasganas","https://www.facebook.com/opdquilicura.conmasganas")</f>
        <v>https://www.facebook.com/opdquilicura.conmasganas</v>
      </c>
      <c r="O187" s="171" t="s">
        <v>405</v>
      </c>
      <c r="P187" s="172" t="s">
        <v>398</v>
      </c>
      <c r="Q187" s="173" t="s">
        <v>458</v>
      </c>
      <c r="R187" s="128" t="s">
        <v>418</v>
      </c>
      <c r="S187" s="128">
        <v>1886</v>
      </c>
      <c r="T187" s="175">
        <v>42178</v>
      </c>
      <c r="U187" s="176" t="s">
        <v>424</v>
      </c>
      <c r="V187" s="176" t="s">
        <v>812</v>
      </c>
      <c r="W187" s="176" t="s">
        <v>486</v>
      </c>
      <c r="X187" s="176" t="s">
        <v>424</v>
      </c>
      <c r="Y187" s="176" t="s">
        <v>419</v>
      </c>
      <c r="Z187" s="176" t="s">
        <v>572</v>
      </c>
      <c r="AA187" s="147"/>
      <c r="AB187" s="16"/>
      <c r="AC187" s="97" t="s">
        <v>522</v>
      </c>
    </row>
    <row r="188" spans="1:29" ht="45" customHeight="1">
      <c r="A188" s="2">
        <v>183</v>
      </c>
      <c r="B188" s="310">
        <v>13</v>
      </c>
      <c r="C188" s="310">
        <v>1131691</v>
      </c>
      <c r="D188" s="299" t="s">
        <v>847</v>
      </c>
      <c r="E188" s="174" t="s">
        <v>2157</v>
      </c>
      <c r="F188" s="128" t="s">
        <v>857</v>
      </c>
      <c r="G188" s="37" t="s">
        <v>340</v>
      </c>
      <c r="H188" s="37" t="s">
        <v>1202</v>
      </c>
      <c r="I188" s="128" t="s">
        <v>356</v>
      </c>
      <c r="J188" s="128" t="s">
        <v>356</v>
      </c>
      <c r="K188" s="273" t="s">
        <v>1661</v>
      </c>
      <c r="L188" s="54" t="s">
        <v>2221</v>
      </c>
      <c r="M188" s="6" t="s">
        <v>1655</v>
      </c>
      <c r="N188" s="6" t="str">
        <f>HYPERLINK("https://www.facebook.com/opd.sanbernardo.7","https://www.facebook.com/opd.sanbernardo.7")</f>
        <v>https://www.facebook.com/opd.sanbernardo.7</v>
      </c>
      <c r="O188" s="171" t="s">
        <v>406</v>
      </c>
      <c r="P188" s="172" t="s">
        <v>399</v>
      </c>
      <c r="Q188" s="173" t="s">
        <v>453</v>
      </c>
      <c r="R188" s="128" t="s">
        <v>418</v>
      </c>
      <c r="S188" s="128">
        <v>1328</v>
      </c>
      <c r="T188" s="175">
        <v>42509</v>
      </c>
      <c r="U188" s="176" t="s">
        <v>583</v>
      </c>
      <c r="V188" s="176" t="s">
        <v>1019</v>
      </c>
      <c r="W188" s="176" t="s">
        <v>487</v>
      </c>
      <c r="X188" s="176" t="s">
        <v>583</v>
      </c>
      <c r="Y188" s="176" t="s">
        <v>1019</v>
      </c>
      <c r="Z188" s="176" t="s">
        <v>594</v>
      </c>
      <c r="AA188" s="147"/>
      <c r="AB188" s="16"/>
      <c r="AC188" s="97" t="s">
        <v>522</v>
      </c>
    </row>
    <row r="189" spans="1:29" ht="54" customHeight="1">
      <c r="A189" s="2">
        <v>184</v>
      </c>
      <c r="B189" s="310">
        <v>13</v>
      </c>
      <c r="C189" s="310">
        <v>1131734</v>
      </c>
      <c r="D189" s="299" t="s">
        <v>771</v>
      </c>
      <c r="E189" s="174"/>
      <c r="F189" s="128" t="s">
        <v>858</v>
      </c>
      <c r="G189" s="37" t="s">
        <v>635</v>
      </c>
      <c r="H189" s="37" t="s">
        <v>2205</v>
      </c>
      <c r="I189" s="128" t="s">
        <v>357</v>
      </c>
      <c r="J189" s="128" t="s">
        <v>1490</v>
      </c>
      <c r="K189" s="273" t="s">
        <v>2434</v>
      </c>
      <c r="L189" s="43" t="s">
        <v>2435</v>
      </c>
      <c r="M189" s="6" t="s">
        <v>1305</v>
      </c>
      <c r="N189" s="6" t="str">
        <f>HYPERLINK("https://www.facebook.com/opd.penalolen","https://www.facebook.com/opd.penalolen")</f>
        <v>https://www.facebook.com/opd.penalolen</v>
      </c>
      <c r="O189" s="171" t="s">
        <v>407</v>
      </c>
      <c r="P189" s="172" t="s">
        <v>471</v>
      </c>
      <c r="Q189" s="173" t="s">
        <v>457</v>
      </c>
      <c r="R189" s="128" t="s">
        <v>418</v>
      </c>
      <c r="S189" s="176" t="s">
        <v>1766</v>
      </c>
      <c r="T189" s="175">
        <v>42583</v>
      </c>
      <c r="U189" s="228" t="s">
        <v>495</v>
      </c>
      <c r="V189" s="228" t="s">
        <v>492</v>
      </c>
      <c r="W189" s="228" t="s">
        <v>487</v>
      </c>
      <c r="X189" s="176" t="s">
        <v>495</v>
      </c>
      <c r="Y189" s="176" t="s">
        <v>424</v>
      </c>
      <c r="Z189" s="176" t="s">
        <v>594</v>
      </c>
      <c r="AA189" s="147"/>
      <c r="AB189" s="16"/>
      <c r="AC189" s="97" t="s">
        <v>522</v>
      </c>
    </row>
    <row r="190" spans="1:29" ht="51" customHeight="1">
      <c r="A190" s="2">
        <v>185</v>
      </c>
      <c r="B190" s="310">
        <v>13</v>
      </c>
      <c r="C190" s="310">
        <v>1131771</v>
      </c>
      <c r="D190" s="299" t="s">
        <v>629</v>
      </c>
      <c r="E190" s="64" t="s">
        <v>2175</v>
      </c>
      <c r="F190" s="128" t="s">
        <v>859</v>
      </c>
      <c r="G190" s="37" t="s">
        <v>643</v>
      </c>
      <c r="H190" s="37" t="s">
        <v>1813</v>
      </c>
      <c r="I190" s="128" t="s">
        <v>358</v>
      </c>
      <c r="J190" s="128" t="s">
        <v>358</v>
      </c>
      <c r="K190" s="274">
        <v>232287590</v>
      </c>
      <c r="L190" s="43" t="s">
        <v>1196</v>
      </c>
      <c r="M190" s="6" t="s">
        <v>1329</v>
      </c>
      <c r="N190" s="6" t="str">
        <f>HYPERLINK("https://www.facebook.com/opd.lagranja","https://www.facebook.com/opd.lagranja")</f>
        <v>https://www.facebook.com/opd.lagranja</v>
      </c>
      <c r="O190" s="171" t="s">
        <v>408</v>
      </c>
      <c r="P190" s="172" t="s">
        <v>470</v>
      </c>
      <c r="Q190" s="173" t="s">
        <v>457</v>
      </c>
      <c r="R190" s="128" t="s">
        <v>418</v>
      </c>
      <c r="S190" s="176" t="s">
        <v>1819</v>
      </c>
      <c r="T190" s="175">
        <v>42664</v>
      </c>
      <c r="U190" s="176" t="s">
        <v>577</v>
      </c>
      <c r="V190" s="176" t="s">
        <v>1673</v>
      </c>
      <c r="W190" s="176" t="s">
        <v>487</v>
      </c>
      <c r="X190" s="176" t="s">
        <v>577</v>
      </c>
      <c r="Y190" s="176" t="s">
        <v>1673</v>
      </c>
      <c r="Z190" s="176" t="s">
        <v>594</v>
      </c>
      <c r="AA190" s="147"/>
      <c r="AB190" s="16"/>
      <c r="AC190" s="97" t="s">
        <v>522</v>
      </c>
    </row>
    <row r="191" spans="1:29" ht="60" customHeight="1">
      <c r="A191" s="47">
        <v>186</v>
      </c>
      <c r="B191" s="310">
        <v>13</v>
      </c>
      <c r="C191" s="310">
        <v>1131749</v>
      </c>
      <c r="D191" s="299" t="s">
        <v>630</v>
      </c>
      <c r="E191" s="174" t="s">
        <v>2157</v>
      </c>
      <c r="F191" s="128" t="s">
        <v>873</v>
      </c>
      <c r="G191" s="37" t="s">
        <v>2361</v>
      </c>
      <c r="H191" s="37" t="s">
        <v>840</v>
      </c>
      <c r="I191" s="128" t="s">
        <v>359</v>
      </c>
      <c r="J191" s="128" t="s">
        <v>359</v>
      </c>
      <c r="K191" s="273" t="s">
        <v>2081</v>
      </c>
      <c r="L191" s="43" t="s">
        <v>1528</v>
      </c>
      <c r="M191" s="7" t="s">
        <v>1306</v>
      </c>
      <c r="N191" s="6" t="s">
        <v>516</v>
      </c>
      <c r="O191" s="171" t="s">
        <v>1985</v>
      </c>
      <c r="P191" s="172" t="s">
        <v>1883</v>
      </c>
      <c r="Q191" s="173" t="s">
        <v>458</v>
      </c>
      <c r="R191" s="128" t="s">
        <v>418</v>
      </c>
      <c r="S191" s="128">
        <v>2296</v>
      </c>
      <c r="T191" s="175">
        <v>42592</v>
      </c>
      <c r="U191" s="228" t="s">
        <v>495</v>
      </c>
      <c r="V191" s="228" t="s">
        <v>492</v>
      </c>
      <c r="W191" s="228" t="s">
        <v>487</v>
      </c>
      <c r="X191" s="176" t="s">
        <v>495</v>
      </c>
      <c r="Y191" s="176" t="s">
        <v>424</v>
      </c>
      <c r="Z191" s="176" t="s">
        <v>594</v>
      </c>
      <c r="AA191" s="147"/>
      <c r="AB191" s="16"/>
      <c r="AC191" s="97" t="s">
        <v>522</v>
      </c>
    </row>
    <row r="192" spans="1:29" ht="60" customHeight="1">
      <c r="A192" s="47">
        <v>187</v>
      </c>
      <c r="B192" s="310">
        <v>13</v>
      </c>
      <c r="C192" s="310">
        <v>1131686</v>
      </c>
      <c r="D192" s="299" t="s">
        <v>332</v>
      </c>
      <c r="E192" s="64" t="s">
        <v>2175</v>
      </c>
      <c r="F192" s="128" t="s">
        <v>860</v>
      </c>
      <c r="G192" s="37" t="s">
        <v>2108</v>
      </c>
      <c r="H192" s="37" t="s">
        <v>2309</v>
      </c>
      <c r="I192" s="128" t="s">
        <v>360</v>
      </c>
      <c r="J192" s="128" t="s">
        <v>360</v>
      </c>
      <c r="K192" s="273" t="s">
        <v>2310</v>
      </c>
      <c r="L192" s="43" t="s">
        <v>1663</v>
      </c>
      <c r="M192" s="7" t="s">
        <v>1307</v>
      </c>
      <c r="N192" s="6" t="str">
        <f>HYPERLINK("https://www.facebook.com/opd.pudahuel","https://www.facebook.com/opd.pudahuel")</f>
        <v>https://www.facebook.com/opd.pudahuel</v>
      </c>
      <c r="O192" s="171" t="s">
        <v>409</v>
      </c>
      <c r="P192" s="172" t="s">
        <v>469</v>
      </c>
      <c r="Q192" s="173" t="s">
        <v>459</v>
      </c>
      <c r="R192" s="128" t="s">
        <v>418</v>
      </c>
      <c r="S192" s="176" t="s">
        <v>1691</v>
      </c>
      <c r="T192" s="175">
        <v>42507</v>
      </c>
      <c r="U192" s="176" t="s">
        <v>583</v>
      </c>
      <c r="V192" s="176" t="s">
        <v>1019</v>
      </c>
      <c r="W192" s="176" t="s">
        <v>487</v>
      </c>
      <c r="X192" s="176" t="s">
        <v>583</v>
      </c>
      <c r="Y192" s="176" t="s">
        <v>1673</v>
      </c>
      <c r="Z192" s="176" t="s">
        <v>572</v>
      </c>
      <c r="AA192" s="147"/>
      <c r="AB192" s="16"/>
      <c r="AC192" s="97" t="s">
        <v>522</v>
      </c>
    </row>
    <row r="193" spans="1:29" ht="58.5" customHeight="1">
      <c r="A193" s="2">
        <v>188</v>
      </c>
      <c r="B193" s="310">
        <v>13</v>
      </c>
      <c r="C193" s="310">
        <v>1131683</v>
      </c>
      <c r="D193" s="299" t="s">
        <v>631</v>
      </c>
      <c r="E193" s="64" t="s">
        <v>2175</v>
      </c>
      <c r="F193" s="128" t="s">
        <v>849</v>
      </c>
      <c r="G193" s="37" t="s">
        <v>341</v>
      </c>
      <c r="H193" s="37" t="s">
        <v>1203</v>
      </c>
      <c r="I193" s="128" t="s">
        <v>361</v>
      </c>
      <c r="J193" s="128" t="s">
        <v>361</v>
      </c>
      <c r="K193" s="273" t="s">
        <v>2335</v>
      </c>
      <c r="L193" s="43" t="s">
        <v>1660</v>
      </c>
      <c r="M193" s="6" t="s">
        <v>2336</v>
      </c>
      <c r="N193" s="6" t="s">
        <v>1672</v>
      </c>
      <c r="O193" s="171" t="s">
        <v>410</v>
      </c>
      <c r="P193" s="172" t="s">
        <v>474</v>
      </c>
      <c r="Q193" s="173" t="s">
        <v>455</v>
      </c>
      <c r="R193" s="128" t="s">
        <v>418</v>
      </c>
      <c r="S193" s="128">
        <v>1225</v>
      </c>
      <c r="T193" s="175">
        <v>42502</v>
      </c>
      <c r="U193" s="176" t="s">
        <v>583</v>
      </c>
      <c r="V193" s="176" t="s">
        <v>1019</v>
      </c>
      <c r="W193" s="176" t="s">
        <v>487</v>
      </c>
      <c r="X193" s="176" t="s">
        <v>583</v>
      </c>
      <c r="Y193" s="176" t="s">
        <v>1673</v>
      </c>
      <c r="Z193" s="176" t="s">
        <v>572</v>
      </c>
      <c r="AA193" s="147"/>
      <c r="AB193" s="16"/>
      <c r="AC193" s="97" t="s">
        <v>522</v>
      </c>
    </row>
    <row r="194" spans="1:29" ht="48.75" customHeight="1">
      <c r="A194" s="2">
        <v>189</v>
      </c>
      <c r="B194" s="310">
        <v>13</v>
      </c>
      <c r="C194" s="310">
        <v>1131440</v>
      </c>
      <c r="D194" s="299" t="s">
        <v>333</v>
      </c>
      <c r="E194" s="64" t="s">
        <v>2155</v>
      </c>
      <c r="F194" s="128" t="s">
        <v>850</v>
      </c>
      <c r="G194" s="37" t="s">
        <v>641</v>
      </c>
      <c r="H194" s="37" t="s">
        <v>1581</v>
      </c>
      <c r="I194" s="128" t="s">
        <v>362</v>
      </c>
      <c r="J194" s="128" t="s">
        <v>362</v>
      </c>
      <c r="K194" s="262" t="s">
        <v>2427</v>
      </c>
      <c r="L194" s="54" t="s">
        <v>2428</v>
      </c>
      <c r="M194" s="7" t="s">
        <v>1338</v>
      </c>
      <c r="N194" s="6" t="s">
        <v>1446</v>
      </c>
      <c r="O194" s="171" t="s">
        <v>2035</v>
      </c>
      <c r="P194" s="172" t="s">
        <v>400</v>
      </c>
      <c r="Q194" s="173" t="s">
        <v>461</v>
      </c>
      <c r="R194" s="128" t="s">
        <v>418</v>
      </c>
      <c r="S194" s="128">
        <v>1849</v>
      </c>
      <c r="T194" s="175">
        <v>42177</v>
      </c>
      <c r="U194" s="128">
        <v>1</v>
      </c>
      <c r="V194" s="128">
        <v>6</v>
      </c>
      <c r="W194" s="128">
        <v>2015</v>
      </c>
      <c r="X194" s="128">
        <v>1</v>
      </c>
      <c r="Y194" s="128">
        <v>6</v>
      </c>
      <c r="Z194" s="128">
        <v>2018</v>
      </c>
      <c r="AA194" s="147"/>
      <c r="AB194" s="16"/>
      <c r="AC194" s="97" t="s">
        <v>509</v>
      </c>
    </row>
    <row r="195" spans="1:29" ht="60" customHeight="1">
      <c r="A195" s="2">
        <v>190</v>
      </c>
      <c r="B195" s="310">
        <v>13</v>
      </c>
      <c r="C195" s="310">
        <v>1131873</v>
      </c>
      <c r="D195" s="299" t="s">
        <v>334</v>
      </c>
      <c r="E195" s="47" t="s">
        <v>2159</v>
      </c>
      <c r="F195" s="128" t="s">
        <v>851</v>
      </c>
      <c r="G195" s="37" t="s">
        <v>342</v>
      </c>
      <c r="H195" s="37" t="s">
        <v>1589</v>
      </c>
      <c r="I195" s="128" t="s">
        <v>363</v>
      </c>
      <c r="J195" s="128" t="s">
        <v>363</v>
      </c>
      <c r="K195" s="273">
        <v>232407921</v>
      </c>
      <c r="L195" s="43" t="s">
        <v>2341</v>
      </c>
      <c r="M195" s="6" t="s">
        <v>1446</v>
      </c>
      <c r="N195" s="6" t="s">
        <v>1029</v>
      </c>
      <c r="O195" s="171" t="s">
        <v>411</v>
      </c>
      <c r="P195" s="172" t="s">
        <v>1607</v>
      </c>
      <c r="Q195" s="173" t="s">
        <v>458</v>
      </c>
      <c r="R195" s="128" t="s">
        <v>418</v>
      </c>
      <c r="S195" s="2">
        <v>1737</v>
      </c>
      <c r="T195" s="146">
        <v>42879</v>
      </c>
      <c r="U195" s="176" t="s">
        <v>577</v>
      </c>
      <c r="V195" s="176" t="s">
        <v>2139</v>
      </c>
      <c r="W195" s="176" t="s">
        <v>572</v>
      </c>
      <c r="X195" s="2">
        <v>24</v>
      </c>
      <c r="Y195" s="2">
        <v>5</v>
      </c>
      <c r="Z195" s="2">
        <v>2020</v>
      </c>
      <c r="AA195" s="179"/>
      <c r="AB195" s="2"/>
      <c r="AC195" s="97" t="s">
        <v>509</v>
      </c>
    </row>
    <row r="196" spans="1:29" ht="33" customHeight="1">
      <c r="A196" s="47">
        <v>191</v>
      </c>
      <c r="B196" s="310">
        <v>13</v>
      </c>
      <c r="C196" s="310">
        <v>1131867</v>
      </c>
      <c r="D196" s="299" t="s">
        <v>2149</v>
      </c>
      <c r="E196" s="47" t="s">
        <v>2159</v>
      </c>
      <c r="F196" s="128" t="s">
        <v>861</v>
      </c>
      <c r="G196" s="37" t="s">
        <v>640</v>
      </c>
      <c r="H196" s="37" t="s">
        <v>1582</v>
      </c>
      <c r="I196" s="128" t="s">
        <v>364</v>
      </c>
      <c r="J196" s="128" t="s">
        <v>364</v>
      </c>
      <c r="K196" s="273" t="s">
        <v>2378</v>
      </c>
      <c r="L196" s="43" t="s">
        <v>386</v>
      </c>
      <c r="M196" s="7" t="s">
        <v>1308</v>
      </c>
      <c r="N196" s="6" t="str">
        <f>HYPERLINK("https://www.facebook.com/opd.colina","https://www.facebook.com/opd.colina")</f>
        <v>https://www.facebook.com/opd.colina</v>
      </c>
      <c r="O196" s="171" t="s">
        <v>412</v>
      </c>
      <c r="P196" s="172" t="s">
        <v>478</v>
      </c>
      <c r="Q196" s="173" t="s">
        <v>453</v>
      </c>
      <c r="R196" s="128" t="s">
        <v>418</v>
      </c>
      <c r="S196" s="2">
        <v>1740</v>
      </c>
      <c r="T196" s="146">
        <v>42879</v>
      </c>
      <c r="U196" s="176" t="s">
        <v>577</v>
      </c>
      <c r="V196" s="176" t="s">
        <v>2139</v>
      </c>
      <c r="W196" s="176" t="s">
        <v>572</v>
      </c>
      <c r="X196" s="176" t="s">
        <v>577</v>
      </c>
      <c r="Y196" s="176" t="s">
        <v>2139</v>
      </c>
      <c r="Z196" s="176" t="s">
        <v>2150</v>
      </c>
      <c r="AA196" s="179"/>
      <c r="AB196" s="2"/>
      <c r="AC196" s="97" t="s">
        <v>522</v>
      </c>
    </row>
    <row r="197" spans="1:29" ht="48.75" customHeight="1">
      <c r="A197" s="47">
        <v>192</v>
      </c>
      <c r="B197" s="310">
        <v>13</v>
      </c>
      <c r="C197" s="310">
        <v>1131848</v>
      </c>
      <c r="D197" s="299" t="s">
        <v>2145</v>
      </c>
      <c r="E197" s="98" t="s">
        <v>2174</v>
      </c>
      <c r="F197" s="128" t="s">
        <v>852</v>
      </c>
      <c r="G197" s="37" t="s">
        <v>636</v>
      </c>
      <c r="H197" s="37" t="s">
        <v>2425</v>
      </c>
      <c r="I197" s="128" t="s">
        <v>365</v>
      </c>
      <c r="J197" s="128" t="s">
        <v>365</v>
      </c>
      <c r="K197" s="273" t="s">
        <v>1079</v>
      </c>
      <c r="L197" s="54" t="s">
        <v>2426</v>
      </c>
      <c r="M197" s="6" t="s">
        <v>1309</v>
      </c>
      <c r="N197" s="6" t="str">
        <f>HYPERLINK("https://www.facebook.com/opd.estacioncentral","https://www.facebook.com/opd.estacioncentral")</f>
        <v>https://www.facebook.com/opd.estacioncentral</v>
      </c>
      <c r="O197" s="171" t="s">
        <v>413</v>
      </c>
      <c r="P197" s="172" t="s">
        <v>475</v>
      </c>
      <c r="Q197" s="173" t="s">
        <v>453</v>
      </c>
      <c r="R197" s="128" t="s">
        <v>418</v>
      </c>
      <c r="S197" s="128">
        <v>1387</v>
      </c>
      <c r="T197" s="175">
        <v>42858</v>
      </c>
      <c r="U197" s="176" t="s">
        <v>420</v>
      </c>
      <c r="V197" s="176" t="s">
        <v>2139</v>
      </c>
      <c r="W197" s="176" t="s">
        <v>572</v>
      </c>
      <c r="X197" s="176" t="s">
        <v>422</v>
      </c>
      <c r="Y197" s="176" t="s">
        <v>2139</v>
      </c>
      <c r="Z197" s="176" t="s">
        <v>1606</v>
      </c>
      <c r="AA197" s="147"/>
      <c r="AB197" s="16"/>
      <c r="AC197" s="97" t="s">
        <v>522</v>
      </c>
    </row>
    <row r="198" spans="1:29" ht="45" customHeight="1">
      <c r="A198" s="2">
        <v>193</v>
      </c>
      <c r="B198" s="310">
        <v>13</v>
      </c>
      <c r="C198" s="310">
        <v>1131835</v>
      </c>
      <c r="D198" s="299" t="s">
        <v>2143</v>
      </c>
      <c r="E198" s="98" t="s">
        <v>2174</v>
      </c>
      <c r="F198" s="128" t="s">
        <v>862</v>
      </c>
      <c r="G198" s="37" t="s">
        <v>637</v>
      </c>
      <c r="H198" s="37" t="s">
        <v>1206</v>
      </c>
      <c r="I198" s="128" t="s">
        <v>366</v>
      </c>
      <c r="J198" s="128" t="s">
        <v>366</v>
      </c>
      <c r="K198" s="273">
        <v>223804196</v>
      </c>
      <c r="L198" s="48" t="s">
        <v>2047</v>
      </c>
      <c r="M198" s="6" t="s">
        <v>1579</v>
      </c>
      <c r="N198" s="7" t="s">
        <v>515</v>
      </c>
      <c r="O198" s="171" t="s">
        <v>1998</v>
      </c>
      <c r="P198" s="172" t="s">
        <v>1884</v>
      </c>
      <c r="Q198" s="173" t="s">
        <v>458</v>
      </c>
      <c r="R198" s="128" t="s">
        <v>418</v>
      </c>
      <c r="S198" s="176" t="s">
        <v>2144</v>
      </c>
      <c r="T198" s="175">
        <v>42858</v>
      </c>
      <c r="U198" s="176" t="s">
        <v>420</v>
      </c>
      <c r="V198" s="176" t="s">
        <v>2139</v>
      </c>
      <c r="W198" s="176" t="s">
        <v>572</v>
      </c>
      <c r="X198" s="176" t="s">
        <v>420</v>
      </c>
      <c r="Y198" s="176" t="s">
        <v>2139</v>
      </c>
      <c r="Z198" s="176" t="s">
        <v>1606</v>
      </c>
      <c r="AA198" s="147"/>
      <c r="AB198" s="16"/>
      <c r="AC198" s="97" t="s">
        <v>522</v>
      </c>
    </row>
    <row r="199" spans="1:29" ht="45.75" customHeight="1">
      <c r="A199" s="2">
        <v>194</v>
      </c>
      <c r="B199" s="310">
        <v>13</v>
      </c>
      <c r="C199" s="310">
        <v>1131768</v>
      </c>
      <c r="D199" s="299" t="s">
        <v>1821</v>
      </c>
      <c r="E199" s="98" t="s">
        <v>2158</v>
      </c>
      <c r="F199" s="128" t="s">
        <v>1820</v>
      </c>
      <c r="G199" s="37" t="s">
        <v>2474</v>
      </c>
      <c r="H199" s="37" t="s">
        <v>1583</v>
      </c>
      <c r="I199" s="128" t="s">
        <v>395</v>
      </c>
      <c r="J199" s="128" t="s">
        <v>395</v>
      </c>
      <c r="K199" s="273">
        <v>979895615</v>
      </c>
      <c r="L199" s="54" t="s">
        <v>2473</v>
      </c>
      <c r="M199" s="6" t="s">
        <v>1579</v>
      </c>
      <c r="N199" s="6" t="str">
        <f>HYPERLINK("https://www.facebook.com/abel.riquelme.7","https://www.facebook.com/abel.riquelme.7")</f>
        <v>https://www.facebook.com/abel.riquelme.7</v>
      </c>
      <c r="O199" s="171" t="s">
        <v>1826</v>
      </c>
      <c r="P199" s="172" t="s">
        <v>482</v>
      </c>
      <c r="Q199" s="173" t="s">
        <v>461</v>
      </c>
      <c r="R199" s="128" t="s">
        <v>418</v>
      </c>
      <c r="S199" s="176" t="s">
        <v>1822</v>
      </c>
      <c r="T199" s="175">
        <v>42664</v>
      </c>
      <c r="U199" s="128">
        <v>24</v>
      </c>
      <c r="V199" s="128">
        <v>10</v>
      </c>
      <c r="W199" s="128">
        <v>2016</v>
      </c>
      <c r="X199" s="128">
        <v>24</v>
      </c>
      <c r="Y199" s="128">
        <v>10</v>
      </c>
      <c r="Z199" s="128">
        <v>2019</v>
      </c>
      <c r="AA199" s="147"/>
      <c r="AB199" s="16"/>
      <c r="AC199" s="97" t="s">
        <v>522</v>
      </c>
    </row>
    <row r="200" spans="1:29" ht="30" customHeight="1">
      <c r="A200" s="2">
        <v>195</v>
      </c>
      <c r="B200" s="310">
        <v>13</v>
      </c>
      <c r="C200" s="310">
        <v>1131130</v>
      </c>
      <c r="D200" s="299" t="s">
        <v>772</v>
      </c>
      <c r="E200" s="2" t="s">
        <v>2170</v>
      </c>
      <c r="F200" s="128" t="s">
        <v>863</v>
      </c>
      <c r="G200" s="37" t="s">
        <v>343</v>
      </c>
      <c r="H200" s="37" t="s">
        <v>642</v>
      </c>
      <c r="I200" s="128" t="s">
        <v>367</v>
      </c>
      <c r="J200" s="128" t="s">
        <v>367</v>
      </c>
      <c r="K200" s="273">
        <v>223826758</v>
      </c>
      <c r="L200" s="43" t="s">
        <v>387</v>
      </c>
      <c r="M200" s="6" t="s">
        <v>1446</v>
      </c>
      <c r="N200" s="7" t="s">
        <v>520</v>
      </c>
      <c r="O200" s="2" t="s">
        <v>2008</v>
      </c>
      <c r="P200" s="172" t="s">
        <v>1907</v>
      </c>
      <c r="Q200" s="173" t="s">
        <v>459</v>
      </c>
      <c r="R200" s="128" t="s">
        <v>484</v>
      </c>
      <c r="S200" s="128">
        <v>1935</v>
      </c>
      <c r="T200" s="175">
        <v>42187</v>
      </c>
      <c r="U200" s="176" t="s">
        <v>422</v>
      </c>
      <c r="V200" s="176" t="s">
        <v>420</v>
      </c>
      <c r="W200" s="176" t="s">
        <v>485</v>
      </c>
      <c r="X200" s="176" t="s">
        <v>420</v>
      </c>
      <c r="Y200" s="176" t="s">
        <v>420</v>
      </c>
      <c r="Z200" s="176" t="s">
        <v>594</v>
      </c>
      <c r="AA200" s="147">
        <v>8</v>
      </c>
      <c r="AB200" s="16">
        <v>7.42</v>
      </c>
      <c r="AC200" s="97" t="s">
        <v>509</v>
      </c>
    </row>
    <row r="201" spans="1:29" ht="48.75" customHeight="1">
      <c r="A201" s="47">
        <v>196</v>
      </c>
      <c r="B201" s="310">
        <v>13</v>
      </c>
      <c r="C201" s="310">
        <v>1131868</v>
      </c>
      <c r="D201" s="299" t="s">
        <v>2148</v>
      </c>
      <c r="E201" s="98" t="s">
        <v>2158</v>
      </c>
      <c r="F201" s="128" t="s">
        <v>864</v>
      </c>
      <c r="G201" s="37" t="s">
        <v>2078</v>
      </c>
      <c r="H201" s="37" t="s">
        <v>1201</v>
      </c>
      <c r="I201" s="128" t="s">
        <v>368</v>
      </c>
      <c r="J201" s="128" t="s">
        <v>368</v>
      </c>
      <c r="K201" s="273" t="s">
        <v>2480</v>
      </c>
      <c r="L201" s="43" t="s">
        <v>388</v>
      </c>
      <c r="M201" s="6" t="s">
        <v>1551</v>
      </c>
      <c r="N201" s="7" t="s">
        <v>1653</v>
      </c>
      <c r="O201" s="2" t="s">
        <v>2008</v>
      </c>
      <c r="P201" s="128" t="s">
        <v>1885</v>
      </c>
      <c r="Q201" s="173" t="s">
        <v>458</v>
      </c>
      <c r="R201" s="128" t="s">
        <v>418</v>
      </c>
      <c r="S201" s="2">
        <v>1739</v>
      </c>
      <c r="T201" s="146">
        <v>42879</v>
      </c>
      <c r="U201" s="176" t="s">
        <v>577</v>
      </c>
      <c r="V201" s="176" t="s">
        <v>2139</v>
      </c>
      <c r="W201" s="176" t="s">
        <v>572</v>
      </c>
      <c r="X201" s="176" t="s">
        <v>577</v>
      </c>
      <c r="Y201" s="176" t="s">
        <v>2139</v>
      </c>
      <c r="Z201" s="176" t="s">
        <v>1606</v>
      </c>
      <c r="AA201" s="179"/>
      <c r="AB201" s="2"/>
      <c r="AC201" s="97" t="s">
        <v>522</v>
      </c>
    </row>
    <row r="202" spans="1:29" ht="45" customHeight="1">
      <c r="A202" s="47">
        <v>197</v>
      </c>
      <c r="B202" s="310">
        <v>13</v>
      </c>
      <c r="C202" s="310">
        <v>1131746</v>
      </c>
      <c r="D202" s="299" t="s">
        <v>1792</v>
      </c>
      <c r="E202" s="64" t="s">
        <v>2155</v>
      </c>
      <c r="F202" s="128" t="s">
        <v>865</v>
      </c>
      <c r="G202" s="37" t="s">
        <v>1591</v>
      </c>
      <c r="H202" s="37" t="s">
        <v>2337</v>
      </c>
      <c r="I202" s="128" t="s">
        <v>369</v>
      </c>
      <c r="J202" s="128" t="s">
        <v>369</v>
      </c>
      <c r="K202" s="273" t="s">
        <v>2338</v>
      </c>
      <c r="L202" s="43" t="s">
        <v>389</v>
      </c>
      <c r="M202" s="6" t="s">
        <v>1310</v>
      </c>
      <c r="N202" s="6" t="str">
        <f>HYPERLINK("https://www.facebook.com/opd.loprado","https://www.facebook.com/opd.loprado")</f>
        <v>https://www.facebook.com/opd.loprado</v>
      </c>
      <c r="O202" s="128" t="s">
        <v>2015</v>
      </c>
      <c r="P202" s="172" t="s">
        <v>1886</v>
      </c>
      <c r="Q202" s="173" t="s">
        <v>462</v>
      </c>
      <c r="R202" s="128" t="s">
        <v>418</v>
      </c>
      <c r="S202" s="178">
        <v>2180</v>
      </c>
      <c r="T202" s="175">
        <v>42586</v>
      </c>
      <c r="U202" s="228" t="s">
        <v>495</v>
      </c>
      <c r="V202" s="228" t="s">
        <v>492</v>
      </c>
      <c r="W202" s="228" t="s">
        <v>487</v>
      </c>
      <c r="X202" s="176" t="s">
        <v>495</v>
      </c>
      <c r="Y202" s="176" t="s">
        <v>492</v>
      </c>
      <c r="Z202" s="176" t="s">
        <v>594</v>
      </c>
      <c r="AA202" s="229"/>
      <c r="AB202" s="16"/>
      <c r="AC202" s="97" t="s">
        <v>522</v>
      </c>
    </row>
    <row r="203" spans="1:29" ht="52.15" customHeight="1">
      <c r="A203" s="2">
        <v>198</v>
      </c>
      <c r="B203" s="310">
        <v>13</v>
      </c>
      <c r="C203" s="310">
        <v>1131127</v>
      </c>
      <c r="D203" s="299" t="s">
        <v>818</v>
      </c>
      <c r="E203" s="2" t="s">
        <v>2170</v>
      </c>
      <c r="F203" s="128" t="s">
        <v>866</v>
      </c>
      <c r="G203" s="37" t="s">
        <v>638</v>
      </c>
      <c r="H203" s="37" t="s">
        <v>1200</v>
      </c>
      <c r="I203" s="128" t="s">
        <v>370</v>
      </c>
      <c r="J203" s="128" t="s">
        <v>370</v>
      </c>
      <c r="K203" s="273" t="s">
        <v>2080</v>
      </c>
      <c r="L203" s="43" t="s">
        <v>390</v>
      </c>
      <c r="M203" s="6" t="s">
        <v>1311</v>
      </c>
      <c r="N203" s="6" t="str">
        <f>HYPERLINK("https://www.facebook.com/opd.quintanormal?fref=ts","https://www.facebook.com/opd.quintanormal?fref=ts")</f>
        <v>https://www.facebook.com/opd.quintanormal?fref=ts</v>
      </c>
      <c r="O203" s="171" t="s">
        <v>2008</v>
      </c>
      <c r="P203" s="172" t="s">
        <v>472</v>
      </c>
      <c r="Q203" s="173" t="s">
        <v>457</v>
      </c>
      <c r="R203" s="128" t="s">
        <v>484</v>
      </c>
      <c r="S203" s="176" t="s">
        <v>595</v>
      </c>
      <c r="T203" s="175">
        <v>42095</v>
      </c>
      <c r="U203" s="230" t="s">
        <v>422</v>
      </c>
      <c r="V203" s="230" t="s">
        <v>420</v>
      </c>
      <c r="W203" s="230" t="s">
        <v>485</v>
      </c>
      <c r="X203" s="230" t="s">
        <v>420</v>
      </c>
      <c r="Y203" s="230" t="s">
        <v>420</v>
      </c>
      <c r="Z203" s="230" t="s">
        <v>594</v>
      </c>
      <c r="AA203" s="147">
        <v>8</v>
      </c>
      <c r="AB203" s="16">
        <v>6.4</v>
      </c>
      <c r="AC203" s="97" t="s">
        <v>509</v>
      </c>
    </row>
    <row r="204" spans="1:29" ht="51.75" customHeight="1">
      <c r="A204" s="2">
        <v>199</v>
      </c>
      <c r="B204" s="310">
        <v>13</v>
      </c>
      <c r="C204" s="310">
        <v>1130904</v>
      </c>
      <c r="D204" s="299" t="s">
        <v>335</v>
      </c>
      <c r="E204" s="2" t="s">
        <v>2170</v>
      </c>
      <c r="F204" s="128" t="s">
        <v>1347</v>
      </c>
      <c r="G204" s="37" t="s">
        <v>1346</v>
      </c>
      <c r="H204" s="37" t="s">
        <v>1526</v>
      </c>
      <c r="I204" s="128" t="s">
        <v>371</v>
      </c>
      <c r="J204" s="128" t="s">
        <v>371</v>
      </c>
      <c r="K204" s="273">
        <v>228321748</v>
      </c>
      <c r="L204" s="43" t="s">
        <v>391</v>
      </c>
      <c r="M204" s="6" t="s">
        <v>1552</v>
      </c>
      <c r="N204" s="6" t="str">
        <f>HYPERLINK("https://www.facebook.com/opd.melipilla","https://www.facebook.com/opd.melipilla")</f>
        <v>https://www.facebook.com/opd.melipilla</v>
      </c>
      <c r="O204" s="171" t="s">
        <v>1988</v>
      </c>
      <c r="P204" s="172" t="s">
        <v>1887</v>
      </c>
      <c r="Q204" s="173" t="s">
        <v>461</v>
      </c>
      <c r="R204" s="128" t="s">
        <v>578</v>
      </c>
      <c r="S204" s="2" t="s">
        <v>2138</v>
      </c>
      <c r="T204" s="146">
        <v>42789</v>
      </c>
      <c r="U204" s="176" t="s">
        <v>424</v>
      </c>
      <c r="V204" s="176" t="s">
        <v>492</v>
      </c>
      <c r="W204" s="176" t="s">
        <v>1703</v>
      </c>
      <c r="X204" s="176" t="s">
        <v>812</v>
      </c>
      <c r="Y204" s="176" t="s">
        <v>2139</v>
      </c>
      <c r="Z204" s="176" t="s">
        <v>572</v>
      </c>
      <c r="AA204" s="179"/>
      <c r="AB204" s="2"/>
      <c r="AC204" s="97" t="s">
        <v>509</v>
      </c>
    </row>
    <row r="205" spans="1:29" ht="45" customHeight="1">
      <c r="A205" s="2">
        <v>200</v>
      </c>
      <c r="B205" s="310">
        <v>13</v>
      </c>
      <c r="C205" s="310">
        <v>1131684</v>
      </c>
      <c r="D205" s="299" t="s">
        <v>563</v>
      </c>
      <c r="E205" s="64" t="s">
        <v>2175</v>
      </c>
      <c r="F205" s="128" t="s">
        <v>867</v>
      </c>
      <c r="G205" s="37" t="s">
        <v>2386</v>
      </c>
      <c r="H205" s="37" t="s">
        <v>1197</v>
      </c>
      <c r="I205" s="128" t="s">
        <v>372</v>
      </c>
      <c r="J205" s="128" t="s">
        <v>372</v>
      </c>
      <c r="K205" s="273" t="s">
        <v>2387</v>
      </c>
      <c r="L205" s="43" t="s">
        <v>392</v>
      </c>
      <c r="M205" s="6" t="s">
        <v>1312</v>
      </c>
      <c r="N205" s="6" t="s">
        <v>1669</v>
      </c>
      <c r="O205" s="171" t="s">
        <v>1987</v>
      </c>
      <c r="P205" s="172" t="s">
        <v>481</v>
      </c>
      <c r="Q205" s="173" t="s">
        <v>462</v>
      </c>
      <c r="R205" s="128" t="s">
        <v>418</v>
      </c>
      <c r="S205" s="128">
        <v>1248</v>
      </c>
      <c r="T205" s="175">
        <v>42502</v>
      </c>
      <c r="U205" s="231">
        <v>29</v>
      </c>
      <c r="V205" s="231">
        <v>4</v>
      </c>
      <c r="W205" s="231">
        <v>2016</v>
      </c>
      <c r="X205" s="231">
        <v>29</v>
      </c>
      <c r="Y205" s="231">
        <v>10</v>
      </c>
      <c r="Z205" s="231">
        <v>2018</v>
      </c>
      <c r="AA205" s="147"/>
      <c r="AB205" s="16"/>
      <c r="AC205" s="97" t="s">
        <v>522</v>
      </c>
    </row>
    <row r="206" spans="1:29" ht="63.75" customHeight="1">
      <c r="A206" s="47">
        <v>201</v>
      </c>
      <c r="B206" s="310">
        <v>13</v>
      </c>
      <c r="C206" s="310">
        <v>1131879</v>
      </c>
      <c r="D206" s="299" t="s">
        <v>773</v>
      </c>
      <c r="E206" s="68" t="s">
        <v>2173</v>
      </c>
      <c r="F206" s="128" t="s">
        <v>633</v>
      </c>
      <c r="G206" s="37" t="s">
        <v>2380</v>
      </c>
      <c r="H206" s="37" t="s">
        <v>1593</v>
      </c>
      <c r="I206" s="128" t="s">
        <v>373</v>
      </c>
      <c r="J206" s="128" t="s">
        <v>373</v>
      </c>
      <c r="K206" s="273" t="s">
        <v>2381</v>
      </c>
      <c r="L206" s="43" t="s">
        <v>393</v>
      </c>
      <c r="M206" s="6" t="s">
        <v>1313</v>
      </c>
      <c r="N206" s="6" t="s">
        <v>1028</v>
      </c>
      <c r="O206" s="171" t="s">
        <v>1964</v>
      </c>
      <c r="P206" s="172" t="s">
        <v>1904</v>
      </c>
      <c r="Q206" s="173" t="s">
        <v>461</v>
      </c>
      <c r="R206" s="128" t="s">
        <v>578</v>
      </c>
      <c r="S206" s="2" t="s">
        <v>2138</v>
      </c>
      <c r="T206" s="146">
        <v>42789</v>
      </c>
      <c r="U206" s="176" t="s">
        <v>494</v>
      </c>
      <c r="V206" s="176" t="s">
        <v>493</v>
      </c>
      <c r="W206" s="176" t="s">
        <v>489</v>
      </c>
      <c r="X206" s="176" t="s">
        <v>812</v>
      </c>
      <c r="Y206" s="176" t="s">
        <v>2139</v>
      </c>
      <c r="Z206" s="176" t="s">
        <v>572</v>
      </c>
      <c r="AA206" s="179"/>
      <c r="AB206" s="2"/>
      <c r="AC206" s="97" t="s">
        <v>509</v>
      </c>
    </row>
    <row r="207" spans="1:29" ht="41.25" customHeight="1">
      <c r="A207" s="47">
        <v>202</v>
      </c>
      <c r="B207" s="310">
        <v>13</v>
      </c>
      <c r="C207" s="310">
        <v>1131847</v>
      </c>
      <c r="D207" s="299" t="s">
        <v>774</v>
      </c>
      <c r="E207" s="98" t="s">
        <v>2174</v>
      </c>
      <c r="F207" s="128" t="s">
        <v>989</v>
      </c>
      <c r="G207" s="37" t="s">
        <v>2365</v>
      </c>
      <c r="H207" s="37" t="s">
        <v>2366</v>
      </c>
      <c r="I207" s="128" t="s">
        <v>374</v>
      </c>
      <c r="J207" s="128" t="s">
        <v>374</v>
      </c>
      <c r="K207" s="273">
        <v>226856722</v>
      </c>
      <c r="L207" s="7" t="s">
        <v>1062</v>
      </c>
      <c r="M207" s="6" t="s">
        <v>1446</v>
      </c>
      <c r="N207" s="6" t="s">
        <v>1446</v>
      </c>
      <c r="O207" s="171" t="s">
        <v>992</v>
      </c>
      <c r="P207" s="172" t="s">
        <v>1905</v>
      </c>
      <c r="Q207" s="173" t="s">
        <v>457</v>
      </c>
      <c r="R207" s="128" t="s">
        <v>418</v>
      </c>
      <c r="S207" s="128">
        <v>1385</v>
      </c>
      <c r="T207" s="175">
        <v>42858</v>
      </c>
      <c r="U207" s="231">
        <v>3</v>
      </c>
      <c r="V207" s="231">
        <v>5</v>
      </c>
      <c r="W207" s="231">
        <v>2017</v>
      </c>
      <c r="X207" s="231">
        <v>3</v>
      </c>
      <c r="Y207" s="231">
        <v>5</v>
      </c>
      <c r="Z207" s="231">
        <v>2019</v>
      </c>
      <c r="AA207" s="147"/>
      <c r="AB207" s="16"/>
      <c r="AC207" s="97" t="s">
        <v>522</v>
      </c>
    </row>
    <row r="208" spans="1:29" ht="45" customHeight="1">
      <c r="A208" s="2">
        <v>203</v>
      </c>
      <c r="B208" s="310">
        <v>13</v>
      </c>
      <c r="C208" s="310">
        <v>1131748</v>
      </c>
      <c r="D208" s="299" t="s">
        <v>1494</v>
      </c>
      <c r="E208" s="64" t="s">
        <v>2155</v>
      </c>
      <c r="F208" s="128" t="s">
        <v>868</v>
      </c>
      <c r="G208" s="37" t="s">
        <v>344</v>
      </c>
      <c r="H208" s="37" t="s">
        <v>2360</v>
      </c>
      <c r="I208" s="128" t="s">
        <v>375</v>
      </c>
      <c r="J208" s="128" t="s">
        <v>375</v>
      </c>
      <c r="K208" s="273" t="s">
        <v>566</v>
      </c>
      <c r="L208" s="43" t="s">
        <v>394</v>
      </c>
      <c r="M208" s="6" t="s">
        <v>1446</v>
      </c>
      <c r="N208" s="6" t="str">
        <f>HYPERLINK("https://www.facebook.com/opd.elbosque","https://www.facebook.com/opd.elbosque")</f>
        <v>https://www.facebook.com/opd.elbosque</v>
      </c>
      <c r="O208" s="171" t="s">
        <v>414</v>
      </c>
      <c r="P208" s="172" t="s">
        <v>476</v>
      </c>
      <c r="Q208" s="173" t="s">
        <v>459</v>
      </c>
      <c r="R208" s="128" t="s">
        <v>418</v>
      </c>
      <c r="S208" s="128">
        <v>2205</v>
      </c>
      <c r="T208" s="175">
        <v>42590</v>
      </c>
      <c r="U208" s="228" t="s">
        <v>495</v>
      </c>
      <c r="V208" s="228" t="s">
        <v>492</v>
      </c>
      <c r="W208" s="228" t="s">
        <v>487</v>
      </c>
      <c r="X208" s="176" t="s">
        <v>495</v>
      </c>
      <c r="Y208" s="176" t="s">
        <v>492</v>
      </c>
      <c r="Z208" s="176" t="s">
        <v>594</v>
      </c>
      <c r="AA208" s="147"/>
      <c r="AB208" s="16"/>
      <c r="AC208" s="97" t="s">
        <v>522</v>
      </c>
    </row>
    <row r="209" spans="1:29" ht="45" customHeight="1">
      <c r="A209" s="2">
        <v>204</v>
      </c>
      <c r="B209" s="310">
        <v>13</v>
      </c>
      <c r="C209" s="310">
        <v>1131447</v>
      </c>
      <c r="D209" s="299" t="s">
        <v>986</v>
      </c>
      <c r="E209" s="64" t="s">
        <v>2175</v>
      </c>
      <c r="F209" s="128" t="s">
        <v>869</v>
      </c>
      <c r="G209" s="37" t="s">
        <v>2384</v>
      </c>
      <c r="H209" s="37" t="s">
        <v>2385</v>
      </c>
      <c r="I209" s="128" t="s">
        <v>376</v>
      </c>
      <c r="J209" s="128" t="s">
        <v>376</v>
      </c>
      <c r="K209" s="273" t="s">
        <v>2095</v>
      </c>
      <c r="L209" s="7" t="s">
        <v>1524</v>
      </c>
      <c r="M209" s="6" t="s">
        <v>1314</v>
      </c>
      <c r="N209" s="6" t="str">
        <f>HYPERLINK("https://www.facebook.com/opd.sanramon","https://www.facebook.com/opd.sanramon")</f>
        <v>https://www.facebook.com/opd.sanramon</v>
      </c>
      <c r="O209" s="171" t="s">
        <v>415</v>
      </c>
      <c r="P209" s="172" t="s">
        <v>467</v>
      </c>
      <c r="Q209" s="173" t="s">
        <v>459</v>
      </c>
      <c r="R209" s="128" t="s">
        <v>418</v>
      </c>
      <c r="S209" s="128">
        <v>3100</v>
      </c>
      <c r="T209" s="175">
        <v>42664</v>
      </c>
      <c r="U209" s="176" t="s">
        <v>577</v>
      </c>
      <c r="V209" s="176" t="s">
        <v>1673</v>
      </c>
      <c r="W209" s="176" t="s">
        <v>487</v>
      </c>
      <c r="X209" s="176" t="s">
        <v>577</v>
      </c>
      <c r="Y209" s="176" t="s">
        <v>1673</v>
      </c>
      <c r="Z209" s="176" t="s">
        <v>594</v>
      </c>
      <c r="AA209" s="147"/>
      <c r="AB209" s="16"/>
      <c r="AC209" s="97" t="s">
        <v>522</v>
      </c>
    </row>
    <row r="210" spans="1:29" ht="45" customHeight="1">
      <c r="A210" s="2">
        <v>205</v>
      </c>
      <c r="B210" s="310">
        <v>13</v>
      </c>
      <c r="C210" s="310">
        <v>1131125</v>
      </c>
      <c r="D210" s="299" t="s">
        <v>560</v>
      </c>
      <c r="E210" s="2" t="s">
        <v>2170</v>
      </c>
      <c r="F210" s="128" t="s">
        <v>561</v>
      </c>
      <c r="G210" s="37" t="s">
        <v>2343</v>
      </c>
      <c r="H210" s="37" t="s">
        <v>877</v>
      </c>
      <c r="I210" s="128" t="s">
        <v>377</v>
      </c>
      <c r="J210" s="128" t="s">
        <v>377</v>
      </c>
      <c r="K210" s="273" t="s">
        <v>1585</v>
      </c>
      <c r="L210" s="43" t="s">
        <v>1199</v>
      </c>
      <c r="M210" s="6" t="s">
        <v>1315</v>
      </c>
      <c r="N210" s="6" t="s">
        <v>521</v>
      </c>
      <c r="O210" s="171" t="s">
        <v>1965</v>
      </c>
      <c r="P210" s="172" t="s">
        <v>1906</v>
      </c>
      <c r="Q210" s="173" t="s">
        <v>461</v>
      </c>
      <c r="R210" s="128" t="s">
        <v>484</v>
      </c>
      <c r="S210" s="128">
        <v>894</v>
      </c>
      <c r="T210" s="175">
        <v>42095</v>
      </c>
      <c r="U210" s="230" t="s">
        <v>422</v>
      </c>
      <c r="V210" s="230" t="s">
        <v>420</v>
      </c>
      <c r="W210" s="230" t="s">
        <v>485</v>
      </c>
      <c r="X210" s="230" t="s">
        <v>420</v>
      </c>
      <c r="Y210" s="230" t="s">
        <v>420</v>
      </c>
      <c r="Z210" s="230" t="s">
        <v>594</v>
      </c>
      <c r="AA210" s="147">
        <v>7</v>
      </c>
      <c r="AB210" s="16">
        <v>7</v>
      </c>
      <c r="AC210" s="97" t="s">
        <v>509</v>
      </c>
    </row>
    <row r="211" spans="1:29" ht="30" customHeight="1">
      <c r="A211" s="47">
        <v>206</v>
      </c>
      <c r="B211" s="310">
        <v>13</v>
      </c>
      <c r="C211" s="310">
        <v>1131770</v>
      </c>
      <c r="D211" s="299" t="s">
        <v>775</v>
      </c>
      <c r="E211" s="64" t="s">
        <v>2177</v>
      </c>
      <c r="F211" s="128" t="s">
        <v>870</v>
      </c>
      <c r="G211" s="37" t="s">
        <v>345</v>
      </c>
      <c r="H211" s="37" t="s">
        <v>876</v>
      </c>
      <c r="I211" s="128" t="s">
        <v>378</v>
      </c>
      <c r="J211" s="128" t="s">
        <v>378</v>
      </c>
      <c r="K211" s="273">
        <v>227315418</v>
      </c>
      <c r="L211" s="54" t="s">
        <v>2233</v>
      </c>
      <c r="M211" s="6" t="s">
        <v>1446</v>
      </c>
      <c r="N211" s="6" t="str">
        <f>HYPERLINK("https://www.facebook.com/jair.alavarezmadrid","https://www.facebook.com/jair.alavarezmadrid")</f>
        <v>https://www.facebook.com/jair.alavarezmadrid</v>
      </c>
      <c r="O211" s="171" t="s">
        <v>416</v>
      </c>
      <c r="P211" s="172" t="s">
        <v>468</v>
      </c>
      <c r="Q211" s="173" t="s">
        <v>461</v>
      </c>
      <c r="R211" s="128" t="s">
        <v>418</v>
      </c>
      <c r="S211" s="176" t="s">
        <v>1823</v>
      </c>
      <c r="T211" s="175">
        <v>42664</v>
      </c>
      <c r="U211" s="176" t="s">
        <v>577</v>
      </c>
      <c r="V211" s="176" t="s">
        <v>1673</v>
      </c>
      <c r="W211" s="176" t="s">
        <v>487</v>
      </c>
      <c r="X211" s="176" t="s">
        <v>577</v>
      </c>
      <c r="Y211" s="176" t="s">
        <v>1673</v>
      </c>
      <c r="Z211" s="176" t="s">
        <v>594</v>
      </c>
      <c r="AA211" s="147"/>
      <c r="AB211" s="16"/>
      <c r="AC211" s="97" t="s">
        <v>522</v>
      </c>
    </row>
    <row r="212" spans="1:29" ht="59.25" customHeight="1">
      <c r="A212" s="47">
        <v>207</v>
      </c>
      <c r="B212" s="310">
        <v>13</v>
      </c>
      <c r="C212" s="310">
        <v>1131453</v>
      </c>
      <c r="D212" s="299" t="s">
        <v>632</v>
      </c>
      <c r="E212" s="64" t="s">
        <v>2155</v>
      </c>
      <c r="F212" s="128" t="s">
        <v>871</v>
      </c>
      <c r="G212" s="37" t="s">
        <v>2420</v>
      </c>
      <c r="H212" s="37" t="s">
        <v>1198</v>
      </c>
      <c r="I212" s="128" t="s">
        <v>379</v>
      </c>
      <c r="J212" s="128" t="s">
        <v>379</v>
      </c>
      <c r="K212" s="273" t="s">
        <v>2421</v>
      </c>
      <c r="L212" s="43" t="s">
        <v>2147</v>
      </c>
      <c r="M212" s="7" t="s">
        <v>1328</v>
      </c>
      <c r="N212" s="6" t="str">
        <f>HYPERLINK("https://www.facebook.com/opdindependencia","https://www.facebook.com/opdindependencia")</f>
        <v>https://www.facebook.com/opdindependencia</v>
      </c>
      <c r="O212" s="171" t="s">
        <v>417</v>
      </c>
      <c r="P212" s="172" t="s">
        <v>401</v>
      </c>
      <c r="Q212" s="173" t="s">
        <v>459</v>
      </c>
      <c r="R212" s="128" t="s">
        <v>418</v>
      </c>
      <c r="S212" s="128">
        <v>2287</v>
      </c>
      <c r="T212" s="175">
        <v>42216</v>
      </c>
      <c r="U212" s="176" t="s">
        <v>577</v>
      </c>
      <c r="V212" s="176" t="s">
        <v>492</v>
      </c>
      <c r="W212" s="176" t="s">
        <v>486</v>
      </c>
      <c r="X212" s="176" t="s">
        <v>577</v>
      </c>
      <c r="Y212" s="176" t="s">
        <v>492</v>
      </c>
      <c r="Z212" s="176" t="s">
        <v>594</v>
      </c>
      <c r="AA212" s="147"/>
      <c r="AB212" s="16"/>
      <c r="AC212" s="97" t="s">
        <v>509</v>
      </c>
    </row>
    <row r="213" spans="1:29" ht="46.5" customHeight="1">
      <c r="A213" s="2">
        <v>208</v>
      </c>
      <c r="B213" s="310">
        <v>13</v>
      </c>
      <c r="C213" s="310">
        <v>1131450</v>
      </c>
      <c r="D213" s="299" t="s">
        <v>987</v>
      </c>
      <c r="E213" s="64" t="s">
        <v>2155</v>
      </c>
      <c r="F213" s="128" t="s">
        <v>562</v>
      </c>
      <c r="G213" s="37" t="s">
        <v>2396</v>
      </c>
      <c r="H213" s="37" t="s">
        <v>875</v>
      </c>
      <c r="I213" s="128" t="s">
        <v>380</v>
      </c>
      <c r="J213" s="128" t="s">
        <v>380</v>
      </c>
      <c r="K213" s="273" t="s">
        <v>2308</v>
      </c>
      <c r="L213" s="44" t="s">
        <v>639</v>
      </c>
      <c r="M213" s="6" t="s">
        <v>1316</v>
      </c>
      <c r="N213" s="6" t="str">
        <f>HYPERLINK("https://www.facebook.com/opd.huechuraba","https://www.facebook.com/opd.huechuraba")</f>
        <v>https://www.facebook.com/opd.huechuraba</v>
      </c>
      <c r="O213" s="2" t="s">
        <v>426</v>
      </c>
      <c r="P213" s="172" t="s">
        <v>402</v>
      </c>
      <c r="Q213" s="173" t="s">
        <v>462</v>
      </c>
      <c r="R213" s="128" t="s">
        <v>418</v>
      </c>
      <c r="S213" s="128">
        <v>2286</v>
      </c>
      <c r="T213" s="175">
        <v>42216</v>
      </c>
      <c r="U213" s="231" t="s">
        <v>577</v>
      </c>
      <c r="V213" s="231" t="s">
        <v>492</v>
      </c>
      <c r="W213" s="231" t="s">
        <v>486</v>
      </c>
      <c r="X213" s="231" t="s">
        <v>577</v>
      </c>
      <c r="Y213" s="231" t="s">
        <v>492</v>
      </c>
      <c r="Z213" s="231" t="s">
        <v>594</v>
      </c>
      <c r="AA213" s="147"/>
      <c r="AB213" s="16"/>
      <c r="AC213" s="97" t="s">
        <v>509</v>
      </c>
    </row>
    <row r="214" spans="1:29" ht="54" customHeight="1">
      <c r="A214" s="2">
        <v>209</v>
      </c>
      <c r="B214" s="310">
        <v>13</v>
      </c>
      <c r="C214" s="310">
        <v>1131413</v>
      </c>
      <c r="D214" s="299" t="s">
        <v>575</v>
      </c>
      <c r="E214" s="64" t="s">
        <v>2175</v>
      </c>
      <c r="F214" s="128" t="s">
        <v>576</v>
      </c>
      <c r="G214" s="37" t="s">
        <v>346</v>
      </c>
      <c r="H214" s="37" t="s">
        <v>874</v>
      </c>
      <c r="I214" s="128" t="s">
        <v>381</v>
      </c>
      <c r="J214" s="128" t="s">
        <v>1491</v>
      </c>
      <c r="K214" s="273" t="s">
        <v>2430</v>
      </c>
      <c r="L214" s="54" t="s">
        <v>2429</v>
      </c>
      <c r="M214" s="6" t="s">
        <v>1446</v>
      </c>
      <c r="N214" s="6" t="s">
        <v>1382</v>
      </c>
      <c r="O214" s="2" t="s">
        <v>425</v>
      </c>
      <c r="P214" s="172" t="s">
        <v>473</v>
      </c>
      <c r="Q214" s="173" t="s">
        <v>461</v>
      </c>
      <c r="R214" s="128" t="s">
        <v>418</v>
      </c>
      <c r="S214" s="128">
        <v>3255</v>
      </c>
      <c r="T214" s="175">
        <v>41967</v>
      </c>
      <c r="U214" s="176" t="s">
        <v>577</v>
      </c>
      <c r="V214" s="176" t="s">
        <v>495</v>
      </c>
      <c r="W214" s="176" t="s">
        <v>488</v>
      </c>
      <c r="X214" s="176" t="s">
        <v>577</v>
      </c>
      <c r="Y214" s="176" t="s">
        <v>495</v>
      </c>
      <c r="Z214" s="176" t="s">
        <v>572</v>
      </c>
      <c r="AA214" s="147">
        <v>6.54</v>
      </c>
      <c r="AB214" s="16"/>
      <c r="AC214" s="97" t="s">
        <v>509</v>
      </c>
    </row>
    <row r="215" spans="1:29" ht="40.5" customHeight="1">
      <c r="A215" s="2">
        <v>210</v>
      </c>
      <c r="B215" s="310">
        <v>13</v>
      </c>
      <c r="C215" s="310">
        <v>1131430</v>
      </c>
      <c r="D215" s="299" t="s">
        <v>600</v>
      </c>
      <c r="E215" s="64" t="s">
        <v>2155</v>
      </c>
      <c r="F215" s="128" t="s">
        <v>601</v>
      </c>
      <c r="G215" s="37" t="s">
        <v>2140</v>
      </c>
      <c r="H215" s="37" t="s">
        <v>1594</v>
      </c>
      <c r="I215" s="128" t="s">
        <v>612</v>
      </c>
      <c r="J215" s="128" t="s">
        <v>612</v>
      </c>
      <c r="K215" s="273">
        <v>228219665</v>
      </c>
      <c r="L215" s="7" t="s">
        <v>1520</v>
      </c>
      <c r="M215" s="6" t="s">
        <v>1421</v>
      </c>
      <c r="N215" s="6" t="s">
        <v>1383</v>
      </c>
      <c r="O215" s="2" t="s">
        <v>2008</v>
      </c>
      <c r="P215" s="128" t="s">
        <v>1888</v>
      </c>
      <c r="Q215" s="173" t="s">
        <v>453</v>
      </c>
      <c r="R215" s="128" t="s">
        <v>805</v>
      </c>
      <c r="S215" s="128">
        <v>1052</v>
      </c>
      <c r="T215" s="175">
        <v>42114</v>
      </c>
      <c r="U215" s="176" t="s">
        <v>421</v>
      </c>
      <c r="V215" s="176" t="s">
        <v>1019</v>
      </c>
      <c r="W215" s="176" t="s">
        <v>486</v>
      </c>
      <c r="X215" s="176" t="s">
        <v>421</v>
      </c>
      <c r="Y215" s="176" t="s">
        <v>1019</v>
      </c>
      <c r="Z215" s="176" t="s">
        <v>594</v>
      </c>
      <c r="AA215" s="147"/>
      <c r="AB215" s="16"/>
      <c r="AC215" s="97" t="s">
        <v>509</v>
      </c>
    </row>
    <row r="216" spans="1:29" ht="45" customHeight="1">
      <c r="A216" s="47">
        <v>211</v>
      </c>
      <c r="B216" s="310">
        <v>13</v>
      </c>
      <c r="C216" s="310">
        <v>1131443</v>
      </c>
      <c r="D216" s="299" t="s">
        <v>694</v>
      </c>
      <c r="E216" s="64" t="s">
        <v>2155</v>
      </c>
      <c r="F216" s="128" t="s">
        <v>701</v>
      </c>
      <c r="G216" s="37" t="s">
        <v>1525</v>
      </c>
      <c r="H216" s="37" t="s">
        <v>1595</v>
      </c>
      <c r="I216" s="128" t="s">
        <v>708</v>
      </c>
      <c r="J216" s="128" t="s">
        <v>708</v>
      </c>
      <c r="K216" s="273" t="s">
        <v>1596</v>
      </c>
      <c r="L216" s="7" t="s">
        <v>1597</v>
      </c>
      <c r="M216" s="6" t="s">
        <v>1693</v>
      </c>
      <c r="N216" s="6" t="s">
        <v>1384</v>
      </c>
      <c r="O216" s="9" t="s">
        <v>1967</v>
      </c>
      <c r="P216" s="128" t="s">
        <v>715</v>
      </c>
      <c r="Q216" s="173" t="s">
        <v>461</v>
      </c>
      <c r="R216" s="128" t="s">
        <v>418</v>
      </c>
      <c r="S216" s="128">
        <v>1750</v>
      </c>
      <c r="T216" s="175">
        <v>42171</v>
      </c>
      <c r="U216" s="176" t="s">
        <v>424</v>
      </c>
      <c r="V216" s="176" t="s">
        <v>812</v>
      </c>
      <c r="W216" s="176" t="s">
        <v>486</v>
      </c>
      <c r="X216" s="176" t="s">
        <v>424</v>
      </c>
      <c r="Y216" s="176" t="s">
        <v>812</v>
      </c>
      <c r="Z216" s="176" t="s">
        <v>594</v>
      </c>
      <c r="AA216" s="147"/>
      <c r="AB216" s="16"/>
      <c r="AC216" s="97" t="s">
        <v>509</v>
      </c>
    </row>
    <row r="217" spans="1:29" ht="45" customHeight="1">
      <c r="A217" s="47">
        <v>212</v>
      </c>
      <c r="B217" s="310">
        <v>13</v>
      </c>
      <c r="C217" s="310">
        <v>1131438</v>
      </c>
      <c r="D217" s="299" t="s">
        <v>695</v>
      </c>
      <c r="E217" s="64" t="s">
        <v>2155</v>
      </c>
      <c r="F217" s="128" t="s">
        <v>702</v>
      </c>
      <c r="G217" s="37" t="s">
        <v>2245</v>
      </c>
      <c r="H217" s="37" t="s">
        <v>2246</v>
      </c>
      <c r="I217" s="128" t="s">
        <v>709</v>
      </c>
      <c r="J217" s="128" t="s">
        <v>709</v>
      </c>
      <c r="K217" s="273" t="s">
        <v>2247</v>
      </c>
      <c r="L217" s="7" t="s">
        <v>1659</v>
      </c>
      <c r="M217" s="6" t="s">
        <v>1446</v>
      </c>
      <c r="N217" s="6" t="s">
        <v>1385</v>
      </c>
      <c r="O217" s="16" t="s">
        <v>2008</v>
      </c>
      <c r="P217" s="128" t="s">
        <v>1889</v>
      </c>
      <c r="Q217" s="173" t="s">
        <v>457</v>
      </c>
      <c r="R217" s="128" t="s">
        <v>418</v>
      </c>
      <c r="S217" s="128">
        <v>1846</v>
      </c>
      <c r="T217" s="175">
        <v>42177</v>
      </c>
      <c r="U217" s="176" t="s">
        <v>424</v>
      </c>
      <c r="V217" s="176" t="s">
        <v>812</v>
      </c>
      <c r="W217" s="176" t="s">
        <v>486</v>
      </c>
      <c r="X217" s="176" t="s">
        <v>424</v>
      </c>
      <c r="Y217" s="176" t="s">
        <v>812</v>
      </c>
      <c r="Z217" s="176" t="s">
        <v>594</v>
      </c>
      <c r="AA217" s="147"/>
      <c r="AB217" s="16"/>
      <c r="AC217" s="97" t="s">
        <v>509</v>
      </c>
    </row>
    <row r="218" spans="1:29" ht="39" customHeight="1">
      <c r="A218" s="2">
        <v>213</v>
      </c>
      <c r="B218" s="310">
        <v>13</v>
      </c>
      <c r="C218" s="310">
        <v>1131444</v>
      </c>
      <c r="D218" s="299" t="s">
        <v>696</v>
      </c>
      <c r="E218" s="64" t="s">
        <v>2155</v>
      </c>
      <c r="F218" s="128" t="s">
        <v>703</v>
      </c>
      <c r="G218" s="37" t="s">
        <v>2339</v>
      </c>
      <c r="H218" s="37" t="s">
        <v>1194</v>
      </c>
      <c r="I218" s="128" t="s">
        <v>710</v>
      </c>
      <c r="J218" s="128" t="s">
        <v>710</v>
      </c>
      <c r="K218" s="273" t="s">
        <v>2340</v>
      </c>
      <c r="L218" s="7" t="s">
        <v>1195</v>
      </c>
      <c r="M218" s="6" t="s">
        <v>1818</v>
      </c>
      <c r="N218" s="6" t="s">
        <v>1446</v>
      </c>
      <c r="O218" s="9" t="s">
        <v>2008</v>
      </c>
      <c r="P218" s="128" t="s">
        <v>1890</v>
      </c>
      <c r="Q218" s="173" t="s">
        <v>453</v>
      </c>
      <c r="R218" s="128" t="s">
        <v>418</v>
      </c>
      <c r="S218" s="128">
        <v>1953</v>
      </c>
      <c r="T218" s="175">
        <v>42191</v>
      </c>
      <c r="U218" s="176" t="s">
        <v>424</v>
      </c>
      <c r="V218" s="176" t="s">
        <v>812</v>
      </c>
      <c r="W218" s="176" t="s">
        <v>486</v>
      </c>
      <c r="X218" s="176" t="s">
        <v>424</v>
      </c>
      <c r="Y218" s="176" t="s">
        <v>812</v>
      </c>
      <c r="Z218" s="176" t="s">
        <v>594</v>
      </c>
      <c r="AA218" s="147"/>
      <c r="AB218" s="16"/>
      <c r="AC218" s="97" t="s">
        <v>509</v>
      </c>
    </row>
    <row r="219" spans="1:29" ht="41.25" customHeight="1">
      <c r="A219" s="2">
        <v>214</v>
      </c>
      <c r="B219" s="310">
        <v>13</v>
      </c>
      <c r="C219" s="310">
        <v>1131431</v>
      </c>
      <c r="D219" s="299" t="s">
        <v>697</v>
      </c>
      <c r="E219" s="64" t="s">
        <v>2155</v>
      </c>
      <c r="F219" s="128" t="s">
        <v>704</v>
      </c>
      <c r="G219" s="37" t="s">
        <v>813</v>
      </c>
      <c r="H219" s="37" t="s">
        <v>842</v>
      </c>
      <c r="I219" s="128" t="s">
        <v>711</v>
      </c>
      <c r="J219" s="128" t="s">
        <v>711</v>
      </c>
      <c r="K219" s="273" t="s">
        <v>2431</v>
      </c>
      <c r="L219" s="7" t="s">
        <v>1598</v>
      </c>
      <c r="M219" s="6" t="s">
        <v>1654</v>
      </c>
      <c r="N219" s="6" t="s">
        <v>1386</v>
      </c>
      <c r="O219" s="9" t="s">
        <v>814</v>
      </c>
      <c r="P219" s="128" t="s">
        <v>716</v>
      </c>
      <c r="Q219" s="173" t="s">
        <v>457</v>
      </c>
      <c r="R219" s="128" t="s">
        <v>418</v>
      </c>
      <c r="S219" s="128">
        <v>1750</v>
      </c>
      <c r="T219" s="175">
        <v>42171</v>
      </c>
      <c r="U219" s="176" t="s">
        <v>424</v>
      </c>
      <c r="V219" s="176" t="s">
        <v>812</v>
      </c>
      <c r="W219" s="176" t="s">
        <v>486</v>
      </c>
      <c r="X219" s="176" t="s">
        <v>424</v>
      </c>
      <c r="Y219" s="176" t="s">
        <v>812</v>
      </c>
      <c r="Z219" s="176" t="s">
        <v>594</v>
      </c>
      <c r="AA219" s="147"/>
      <c r="AB219" s="16"/>
      <c r="AC219" s="97" t="s">
        <v>509</v>
      </c>
    </row>
    <row r="220" spans="1:29" ht="48" customHeight="1">
      <c r="A220" s="2">
        <v>215</v>
      </c>
      <c r="B220" s="310">
        <v>13</v>
      </c>
      <c r="C220" s="310">
        <v>1131437</v>
      </c>
      <c r="D220" s="299" t="s">
        <v>698</v>
      </c>
      <c r="E220" s="64" t="s">
        <v>2155</v>
      </c>
      <c r="F220" s="128" t="s">
        <v>705</v>
      </c>
      <c r="G220" s="37" t="s">
        <v>1521</v>
      </c>
      <c r="H220" s="37" t="s">
        <v>841</v>
      </c>
      <c r="I220" s="128" t="s">
        <v>712</v>
      </c>
      <c r="J220" s="128" t="s">
        <v>712</v>
      </c>
      <c r="K220" s="273" t="s">
        <v>2268</v>
      </c>
      <c r="L220" s="7" t="s">
        <v>815</v>
      </c>
      <c r="M220" s="6" t="s">
        <v>1317</v>
      </c>
      <c r="N220" s="6" t="s">
        <v>1026</v>
      </c>
      <c r="O220" s="9" t="s">
        <v>816</v>
      </c>
      <c r="P220" s="128" t="s">
        <v>717</v>
      </c>
      <c r="Q220" s="173" t="s">
        <v>462</v>
      </c>
      <c r="R220" s="128" t="s">
        <v>418</v>
      </c>
      <c r="S220" s="128">
        <v>1812</v>
      </c>
      <c r="T220" s="175">
        <v>42172</v>
      </c>
      <c r="U220" s="176" t="s">
        <v>424</v>
      </c>
      <c r="V220" s="176" t="s">
        <v>812</v>
      </c>
      <c r="W220" s="176" t="s">
        <v>486</v>
      </c>
      <c r="X220" s="176" t="s">
        <v>424</v>
      </c>
      <c r="Y220" s="176" t="s">
        <v>812</v>
      </c>
      <c r="Z220" s="176" t="s">
        <v>594</v>
      </c>
      <c r="AA220" s="147"/>
      <c r="AB220" s="16"/>
      <c r="AC220" s="97" t="s">
        <v>509</v>
      </c>
    </row>
    <row r="221" spans="1:29" ht="38.25" customHeight="1">
      <c r="A221" s="47">
        <v>216</v>
      </c>
      <c r="B221" s="310">
        <v>13</v>
      </c>
      <c r="C221" s="310">
        <v>1131435</v>
      </c>
      <c r="D221" s="299" t="s">
        <v>699</v>
      </c>
      <c r="E221" s="64" t="s">
        <v>2155</v>
      </c>
      <c r="F221" s="128" t="s">
        <v>706</v>
      </c>
      <c r="G221" s="37" t="s">
        <v>1824</v>
      </c>
      <c r="H221" s="37" t="s">
        <v>843</v>
      </c>
      <c r="I221" s="128" t="s">
        <v>713</v>
      </c>
      <c r="J221" s="128" t="s">
        <v>713</v>
      </c>
      <c r="K221" s="273">
        <v>228116467</v>
      </c>
      <c r="L221" s="7" t="s">
        <v>1103</v>
      </c>
      <c r="M221" s="6" t="s">
        <v>1322</v>
      </c>
      <c r="N221" s="6" t="s">
        <v>1025</v>
      </c>
      <c r="O221" s="9" t="s">
        <v>817</v>
      </c>
      <c r="P221" s="128" t="s">
        <v>1891</v>
      </c>
      <c r="Q221" s="173" t="s">
        <v>457</v>
      </c>
      <c r="R221" s="128" t="s">
        <v>418</v>
      </c>
      <c r="S221" s="128">
        <v>1731</v>
      </c>
      <c r="T221" s="175">
        <v>42170</v>
      </c>
      <c r="U221" s="176" t="s">
        <v>424</v>
      </c>
      <c r="V221" s="176" t="s">
        <v>812</v>
      </c>
      <c r="W221" s="176" t="s">
        <v>486</v>
      </c>
      <c r="X221" s="176" t="s">
        <v>424</v>
      </c>
      <c r="Y221" s="176" t="s">
        <v>812</v>
      </c>
      <c r="Z221" s="176" t="s">
        <v>594</v>
      </c>
      <c r="AA221" s="147"/>
      <c r="AB221" s="16"/>
      <c r="AC221" s="97" t="s">
        <v>509</v>
      </c>
    </row>
    <row r="222" spans="1:29" ht="45" customHeight="1">
      <c r="A222" s="47">
        <v>217</v>
      </c>
      <c r="B222" s="310">
        <v>13</v>
      </c>
      <c r="C222" s="310">
        <v>1131436</v>
      </c>
      <c r="D222" s="299" t="s">
        <v>700</v>
      </c>
      <c r="E222" s="64" t="s">
        <v>2155</v>
      </c>
      <c r="F222" s="128" t="s">
        <v>707</v>
      </c>
      <c r="G222" s="37" t="s">
        <v>1599</v>
      </c>
      <c r="H222" s="37" t="s">
        <v>1519</v>
      </c>
      <c r="I222" s="128" t="s">
        <v>714</v>
      </c>
      <c r="J222" s="128" t="s">
        <v>714</v>
      </c>
      <c r="K222" s="273" t="s">
        <v>2433</v>
      </c>
      <c r="L222" s="7" t="s">
        <v>2432</v>
      </c>
      <c r="M222" s="6" t="s">
        <v>1318</v>
      </c>
      <c r="N222" s="6" t="s">
        <v>1027</v>
      </c>
      <c r="O222" s="9" t="s">
        <v>2008</v>
      </c>
      <c r="P222" s="128" t="s">
        <v>1901</v>
      </c>
      <c r="Q222" s="173" t="s">
        <v>458</v>
      </c>
      <c r="R222" s="128" t="s">
        <v>418</v>
      </c>
      <c r="S222" s="128">
        <v>1734</v>
      </c>
      <c r="T222" s="175">
        <v>42170</v>
      </c>
      <c r="U222" s="176" t="s">
        <v>424</v>
      </c>
      <c r="V222" s="176" t="s">
        <v>812</v>
      </c>
      <c r="W222" s="176" t="s">
        <v>486</v>
      </c>
      <c r="X222" s="176" t="s">
        <v>424</v>
      </c>
      <c r="Y222" s="176" t="s">
        <v>812</v>
      </c>
      <c r="Z222" s="176" t="s">
        <v>594</v>
      </c>
      <c r="AA222" s="147"/>
      <c r="AB222" s="16"/>
      <c r="AC222" s="97" t="s">
        <v>509</v>
      </c>
    </row>
    <row r="223" spans="1:29" ht="42" customHeight="1">
      <c r="A223" s="2">
        <v>218</v>
      </c>
      <c r="B223" s="310">
        <v>13</v>
      </c>
      <c r="C223" s="310">
        <v>1134733</v>
      </c>
      <c r="D223" s="299" t="s">
        <v>1769</v>
      </c>
      <c r="E223" s="98" t="s">
        <v>2158</v>
      </c>
      <c r="F223" s="128" t="s">
        <v>2066</v>
      </c>
      <c r="G223" s="37" t="s">
        <v>2476</v>
      </c>
      <c r="H223" s="37" t="s">
        <v>1768</v>
      </c>
      <c r="I223" s="128" t="s">
        <v>1767</v>
      </c>
      <c r="J223" s="128" t="s">
        <v>1767</v>
      </c>
      <c r="K223" s="273">
        <v>993277806</v>
      </c>
      <c r="L223" s="54" t="s">
        <v>2475</v>
      </c>
      <c r="M223" s="6" t="s">
        <v>1446</v>
      </c>
      <c r="N223" s="6" t="s">
        <v>1446</v>
      </c>
      <c r="O223" s="2" t="s">
        <v>2008</v>
      </c>
      <c r="P223" s="128" t="s">
        <v>1902</v>
      </c>
      <c r="Q223" s="173" t="s">
        <v>461</v>
      </c>
      <c r="R223" s="128" t="s">
        <v>418</v>
      </c>
      <c r="S223" s="128">
        <v>2127</v>
      </c>
      <c r="T223" s="175">
        <v>42583</v>
      </c>
      <c r="U223" s="176" t="s">
        <v>583</v>
      </c>
      <c r="V223" s="176" t="s">
        <v>1019</v>
      </c>
      <c r="W223" s="176" t="s">
        <v>487</v>
      </c>
      <c r="X223" s="176" t="s">
        <v>583</v>
      </c>
      <c r="Y223" s="176" t="s">
        <v>1019</v>
      </c>
      <c r="Z223" s="176" t="s">
        <v>1606</v>
      </c>
      <c r="AA223" s="147"/>
      <c r="AB223" s="16"/>
      <c r="AC223" s="97" t="s">
        <v>509</v>
      </c>
    </row>
    <row r="224" spans="1:29" ht="60" customHeight="1">
      <c r="A224" s="2">
        <v>219</v>
      </c>
      <c r="B224" s="310">
        <v>13</v>
      </c>
      <c r="C224" s="310">
        <v>1131448</v>
      </c>
      <c r="D224" s="299" t="s">
        <v>2561</v>
      </c>
      <c r="E224" s="64" t="s">
        <v>2155</v>
      </c>
      <c r="F224" s="128" t="s">
        <v>943</v>
      </c>
      <c r="G224" s="37" t="s">
        <v>1204</v>
      </c>
      <c r="H224" s="37" t="s">
        <v>2301</v>
      </c>
      <c r="I224" s="128" t="s">
        <v>944</v>
      </c>
      <c r="J224" s="128" t="s">
        <v>944</v>
      </c>
      <c r="K224" s="273" t="s">
        <v>2302</v>
      </c>
      <c r="L224" s="7" t="s">
        <v>1600</v>
      </c>
      <c r="M224" s="6" t="s">
        <v>1786</v>
      </c>
      <c r="N224" s="6" t="s">
        <v>1387</v>
      </c>
      <c r="O224" s="9" t="s">
        <v>1999</v>
      </c>
      <c r="P224" s="128" t="s">
        <v>1900</v>
      </c>
      <c r="Q224" s="173" t="s">
        <v>458</v>
      </c>
      <c r="R224" s="128" t="s">
        <v>418</v>
      </c>
      <c r="S224" s="128">
        <v>2284</v>
      </c>
      <c r="T224" s="175">
        <v>42216</v>
      </c>
      <c r="U224" s="176" t="s">
        <v>577</v>
      </c>
      <c r="V224" s="176" t="s">
        <v>492</v>
      </c>
      <c r="W224" s="176" t="s">
        <v>486</v>
      </c>
      <c r="X224" s="176" t="s">
        <v>577</v>
      </c>
      <c r="Y224" s="176" t="s">
        <v>492</v>
      </c>
      <c r="Z224" s="176" t="s">
        <v>594</v>
      </c>
      <c r="AA224" s="147"/>
      <c r="AB224" s="16"/>
      <c r="AC224" s="97" t="s">
        <v>509</v>
      </c>
    </row>
    <row r="225" spans="1:29" ht="60" customHeight="1">
      <c r="A225" s="2">
        <v>220</v>
      </c>
      <c r="B225" s="310">
        <v>13</v>
      </c>
      <c r="C225" s="310">
        <v>131526</v>
      </c>
      <c r="D225" s="299" t="s">
        <v>1105</v>
      </c>
      <c r="E225" s="64" t="s">
        <v>2175</v>
      </c>
      <c r="F225" s="128" t="s">
        <v>1106</v>
      </c>
      <c r="G225" s="37" t="s">
        <v>2100</v>
      </c>
      <c r="H225" s="37" t="s">
        <v>2469</v>
      </c>
      <c r="I225" s="128" t="s">
        <v>1107</v>
      </c>
      <c r="J225" s="128" t="s">
        <v>1107</v>
      </c>
      <c r="K225" s="273">
        <v>228462922</v>
      </c>
      <c r="L225" s="7" t="s">
        <v>2101</v>
      </c>
      <c r="M225" s="6" t="s">
        <v>1450</v>
      </c>
      <c r="N225" s="6" t="s">
        <v>1388</v>
      </c>
      <c r="O225" s="9" t="s">
        <v>1963</v>
      </c>
      <c r="P225" s="128" t="s">
        <v>1903</v>
      </c>
      <c r="Q225" s="173" t="s">
        <v>742</v>
      </c>
      <c r="R225" s="128" t="s">
        <v>805</v>
      </c>
      <c r="S225" s="128">
        <v>3729</v>
      </c>
      <c r="T225" s="175">
        <v>42304</v>
      </c>
      <c r="U225" s="176" t="s">
        <v>423</v>
      </c>
      <c r="V225" s="176" t="s">
        <v>1174</v>
      </c>
      <c r="W225" s="176" t="s">
        <v>486</v>
      </c>
      <c r="X225" s="176" t="s">
        <v>423</v>
      </c>
      <c r="Y225" s="176" t="s">
        <v>1174</v>
      </c>
      <c r="Z225" s="176" t="s">
        <v>594</v>
      </c>
      <c r="AA225" s="202"/>
      <c r="AB225" s="32"/>
      <c r="AC225" s="101" t="s">
        <v>509</v>
      </c>
    </row>
    <row r="226" spans="1:29" ht="60" customHeight="1">
      <c r="A226" s="47">
        <v>221</v>
      </c>
      <c r="B226" s="313">
        <v>13</v>
      </c>
      <c r="C226" s="313">
        <v>1131772</v>
      </c>
      <c r="D226" s="300" t="s">
        <v>1816</v>
      </c>
      <c r="E226" s="98" t="s">
        <v>2158</v>
      </c>
      <c r="F226" s="180" t="s">
        <v>864</v>
      </c>
      <c r="G226" s="45" t="s">
        <v>2482</v>
      </c>
      <c r="H226" s="45" t="s">
        <v>2484</v>
      </c>
      <c r="I226" s="180" t="s">
        <v>368</v>
      </c>
      <c r="J226" s="180" t="s">
        <v>368</v>
      </c>
      <c r="K226" s="275" t="s">
        <v>2481</v>
      </c>
      <c r="L226" s="56" t="s">
        <v>2483</v>
      </c>
      <c r="M226" s="17" t="s">
        <v>2006</v>
      </c>
      <c r="N226" s="17" t="s">
        <v>2005</v>
      </c>
      <c r="O226" s="2" t="s">
        <v>2008</v>
      </c>
      <c r="P226" s="180" t="s">
        <v>1885</v>
      </c>
      <c r="Q226" s="181" t="s">
        <v>458</v>
      </c>
      <c r="R226" s="180" t="s">
        <v>805</v>
      </c>
      <c r="S226" s="180">
        <v>2135</v>
      </c>
      <c r="T226" s="232">
        <v>42668</v>
      </c>
      <c r="U226" s="233" t="s">
        <v>1817</v>
      </c>
      <c r="V226" s="233" t="s">
        <v>1673</v>
      </c>
      <c r="W226" s="233" t="s">
        <v>487</v>
      </c>
      <c r="X226" s="233" t="s">
        <v>1817</v>
      </c>
      <c r="Y226" s="233" t="s">
        <v>1673</v>
      </c>
      <c r="Z226" s="233" t="s">
        <v>1606</v>
      </c>
      <c r="AA226" s="202"/>
      <c r="AB226" s="32"/>
      <c r="AC226" s="101" t="s">
        <v>522</v>
      </c>
    </row>
    <row r="227" spans="1:29" ht="60" customHeight="1">
      <c r="A227" s="47">
        <v>222</v>
      </c>
      <c r="B227" s="311">
        <v>13</v>
      </c>
      <c r="C227" s="311">
        <v>1131652</v>
      </c>
      <c r="D227" s="301" t="s">
        <v>1341</v>
      </c>
      <c r="E227" s="98" t="s">
        <v>2158</v>
      </c>
      <c r="F227" s="182" t="s">
        <v>755</v>
      </c>
      <c r="G227" s="46" t="s">
        <v>2477</v>
      </c>
      <c r="H227" s="46" t="s">
        <v>2478</v>
      </c>
      <c r="I227" s="182" t="s">
        <v>355</v>
      </c>
      <c r="J227" s="182" t="s">
        <v>355</v>
      </c>
      <c r="K227" s="276">
        <v>229046295</v>
      </c>
      <c r="L227" s="12" t="s">
        <v>2479</v>
      </c>
      <c r="M227" s="11" t="s">
        <v>1449</v>
      </c>
      <c r="N227" s="11" t="s">
        <v>1575</v>
      </c>
      <c r="O227" s="183" t="s">
        <v>405</v>
      </c>
      <c r="P227" s="184" t="s">
        <v>398</v>
      </c>
      <c r="Q227" s="185" t="s">
        <v>458</v>
      </c>
      <c r="R227" s="182" t="s">
        <v>418</v>
      </c>
      <c r="S227" s="182">
        <v>637</v>
      </c>
      <c r="T227" s="234">
        <v>42437</v>
      </c>
      <c r="U227" s="235" t="s">
        <v>493</v>
      </c>
      <c r="V227" s="235" t="s">
        <v>420</v>
      </c>
      <c r="W227" s="235" t="s">
        <v>487</v>
      </c>
      <c r="X227" s="235" t="s">
        <v>493</v>
      </c>
      <c r="Y227" s="235" t="s">
        <v>420</v>
      </c>
      <c r="Z227" s="235" t="s">
        <v>1606</v>
      </c>
      <c r="AA227" s="186"/>
      <c r="AB227" s="38"/>
      <c r="AC227" s="38" t="s">
        <v>522</v>
      </c>
    </row>
    <row r="228" spans="1:29" ht="31.5" customHeight="1">
      <c r="A228" s="2">
        <v>223</v>
      </c>
      <c r="B228" s="310">
        <v>14</v>
      </c>
      <c r="C228" s="310">
        <v>1140080</v>
      </c>
      <c r="D228" s="302" t="s">
        <v>900</v>
      </c>
      <c r="E228" s="236"/>
      <c r="F228" s="2" t="s">
        <v>945</v>
      </c>
      <c r="G228" s="6" t="s">
        <v>2037</v>
      </c>
      <c r="H228" s="6" t="s">
        <v>1171</v>
      </c>
      <c r="I228" s="2" t="s">
        <v>948</v>
      </c>
      <c r="J228" s="2" t="s">
        <v>948</v>
      </c>
      <c r="K228" s="259" t="s">
        <v>2506</v>
      </c>
      <c r="L228" s="54" t="s">
        <v>2505</v>
      </c>
      <c r="M228" s="7" t="s">
        <v>1319</v>
      </c>
      <c r="N228" s="6" t="s">
        <v>1389</v>
      </c>
      <c r="O228" s="2" t="s">
        <v>2008</v>
      </c>
      <c r="P228" s="144" t="s">
        <v>1892</v>
      </c>
      <c r="Q228" s="145" t="s">
        <v>453</v>
      </c>
      <c r="R228" s="16" t="s">
        <v>418</v>
      </c>
      <c r="S228" s="16">
        <v>488</v>
      </c>
      <c r="T228" s="224">
        <v>42208</v>
      </c>
      <c r="U228" s="176" t="s">
        <v>577</v>
      </c>
      <c r="V228" s="176" t="s">
        <v>492</v>
      </c>
      <c r="W228" s="176" t="s">
        <v>486</v>
      </c>
      <c r="X228" s="16">
        <v>24</v>
      </c>
      <c r="Y228" s="16">
        <v>1</v>
      </c>
      <c r="Z228" s="16">
        <v>2018</v>
      </c>
      <c r="AA228" s="2">
        <v>9.19</v>
      </c>
      <c r="AB228" s="237"/>
      <c r="AC228" s="97" t="s">
        <v>509</v>
      </c>
    </row>
    <row r="229" spans="1:29" ht="34.5" customHeight="1">
      <c r="A229" s="2">
        <v>224</v>
      </c>
      <c r="B229" s="310">
        <v>14</v>
      </c>
      <c r="C229" s="310">
        <v>1140082</v>
      </c>
      <c r="D229" s="303" t="s">
        <v>968</v>
      </c>
      <c r="E229" s="134"/>
      <c r="F229" s="2" t="s">
        <v>946</v>
      </c>
      <c r="G229" s="6" t="s">
        <v>2348</v>
      </c>
      <c r="H229" s="6" t="s">
        <v>1038</v>
      </c>
      <c r="I229" s="2" t="s">
        <v>949</v>
      </c>
      <c r="J229" s="2" t="s">
        <v>949</v>
      </c>
      <c r="K229" s="251" t="s">
        <v>2349</v>
      </c>
      <c r="L229" s="7" t="s">
        <v>1169</v>
      </c>
      <c r="M229" s="7" t="s">
        <v>1320</v>
      </c>
      <c r="N229" s="6" t="s">
        <v>1390</v>
      </c>
      <c r="O229" s="2" t="s">
        <v>2010</v>
      </c>
      <c r="P229" s="144" t="s">
        <v>1893</v>
      </c>
      <c r="Q229" s="145" t="s">
        <v>458</v>
      </c>
      <c r="R229" s="16" t="s">
        <v>418</v>
      </c>
      <c r="S229" s="16">
        <v>500</v>
      </c>
      <c r="T229" s="224">
        <v>42209</v>
      </c>
      <c r="U229" s="16" t="s">
        <v>577</v>
      </c>
      <c r="V229" s="16" t="s">
        <v>492</v>
      </c>
      <c r="W229" s="16" t="s">
        <v>486</v>
      </c>
      <c r="X229" s="16">
        <v>24</v>
      </c>
      <c r="Y229" s="16">
        <v>1</v>
      </c>
      <c r="Z229" s="16">
        <v>2018</v>
      </c>
      <c r="AA229" s="2">
        <v>9.0299999999999994</v>
      </c>
      <c r="AB229" s="237"/>
      <c r="AC229" s="97" t="s">
        <v>509</v>
      </c>
    </row>
    <row r="230" spans="1:29" ht="37.5" customHeight="1">
      <c r="A230" s="2">
        <v>225</v>
      </c>
      <c r="B230" s="310">
        <v>14</v>
      </c>
      <c r="C230" s="310">
        <v>1140081</v>
      </c>
      <c r="D230" s="303" t="s">
        <v>901</v>
      </c>
      <c r="E230" s="134"/>
      <c r="F230" s="2" t="s">
        <v>947</v>
      </c>
      <c r="G230" s="6" t="s">
        <v>2399</v>
      </c>
      <c r="H230" s="6" t="s">
        <v>2400</v>
      </c>
      <c r="I230" s="2" t="s">
        <v>950</v>
      </c>
      <c r="J230" s="2" t="s">
        <v>950</v>
      </c>
      <c r="K230" s="251" t="s">
        <v>2401</v>
      </c>
      <c r="L230" s="7" t="s">
        <v>1170</v>
      </c>
      <c r="M230" s="7" t="s">
        <v>1444</v>
      </c>
      <c r="N230" s="6" t="s">
        <v>1391</v>
      </c>
      <c r="O230" s="2" t="s">
        <v>1024</v>
      </c>
      <c r="P230" s="144" t="s">
        <v>1894</v>
      </c>
      <c r="Q230" s="145" t="s">
        <v>459</v>
      </c>
      <c r="R230" s="16" t="s">
        <v>418</v>
      </c>
      <c r="S230" s="16">
        <v>492</v>
      </c>
      <c r="T230" s="224">
        <v>42208</v>
      </c>
      <c r="U230" s="16" t="s">
        <v>577</v>
      </c>
      <c r="V230" s="16" t="s">
        <v>492</v>
      </c>
      <c r="W230" s="16" t="s">
        <v>486</v>
      </c>
      <c r="X230" s="16">
        <v>24</v>
      </c>
      <c r="Y230" s="16">
        <v>1</v>
      </c>
      <c r="Z230" s="16">
        <v>2018</v>
      </c>
      <c r="AA230" s="2">
        <v>9.0299999999999994</v>
      </c>
      <c r="AB230" s="237"/>
      <c r="AC230" s="97" t="s">
        <v>509</v>
      </c>
    </row>
    <row r="231" spans="1:29" ht="75" customHeight="1">
      <c r="A231" s="47">
        <v>226</v>
      </c>
      <c r="B231" s="310">
        <v>14</v>
      </c>
      <c r="C231" s="313">
        <v>1140112</v>
      </c>
      <c r="D231" s="304" t="s">
        <v>1728</v>
      </c>
      <c r="E231" s="98" t="s">
        <v>2158</v>
      </c>
      <c r="F231" s="30" t="s">
        <v>1734</v>
      </c>
      <c r="G231" s="17" t="s">
        <v>1754</v>
      </c>
      <c r="H231" s="17" t="s">
        <v>1756</v>
      </c>
      <c r="I231" s="30" t="s">
        <v>1735</v>
      </c>
      <c r="J231" s="30" t="s">
        <v>1736</v>
      </c>
      <c r="K231" s="254" t="s">
        <v>1755</v>
      </c>
      <c r="L231" s="19" t="s">
        <v>1753</v>
      </c>
      <c r="M231" s="19" t="s">
        <v>1764</v>
      </c>
      <c r="N231" s="17" t="s">
        <v>1782</v>
      </c>
      <c r="O231" s="30" t="s">
        <v>2008</v>
      </c>
      <c r="P231" s="32" t="s">
        <v>1737</v>
      </c>
      <c r="Q231" s="101" t="s">
        <v>459</v>
      </c>
      <c r="R231" s="32" t="s">
        <v>418</v>
      </c>
      <c r="S231" s="32">
        <v>479</v>
      </c>
      <c r="T231" s="225">
        <v>42562</v>
      </c>
      <c r="U231" s="32">
        <v>11</v>
      </c>
      <c r="V231" s="32">
        <v>7</v>
      </c>
      <c r="W231" s="32">
        <v>2016</v>
      </c>
      <c r="X231" s="32">
        <v>11</v>
      </c>
      <c r="Y231" s="32">
        <v>7</v>
      </c>
      <c r="Z231" s="32">
        <v>2019</v>
      </c>
      <c r="AA231" s="238"/>
      <c r="AB231" s="239"/>
      <c r="AC231" s="101" t="s">
        <v>509</v>
      </c>
    </row>
    <row r="232" spans="1:29" ht="37.5" customHeight="1">
      <c r="A232" s="47">
        <v>227</v>
      </c>
      <c r="B232" s="310">
        <v>14</v>
      </c>
      <c r="C232" s="313">
        <v>1140110</v>
      </c>
      <c r="D232" s="304" t="s">
        <v>1729</v>
      </c>
      <c r="E232" s="98" t="s">
        <v>2158</v>
      </c>
      <c r="F232" s="30" t="s">
        <v>1731</v>
      </c>
      <c r="G232" s="17" t="s">
        <v>2440</v>
      </c>
      <c r="H232" s="17" t="s">
        <v>1732</v>
      </c>
      <c r="I232" s="30" t="s">
        <v>1733</v>
      </c>
      <c r="J232" s="30" t="s">
        <v>1733</v>
      </c>
      <c r="K232" s="254" t="s">
        <v>2439</v>
      </c>
      <c r="L232" s="19" t="s">
        <v>1746</v>
      </c>
      <c r="M232" s="19" t="s">
        <v>1787</v>
      </c>
      <c r="N232" s="17" t="s">
        <v>1783</v>
      </c>
      <c r="O232" s="9" t="s">
        <v>2008</v>
      </c>
      <c r="P232" s="148" t="s">
        <v>1895</v>
      </c>
      <c r="Q232" s="149" t="s">
        <v>458</v>
      </c>
      <c r="R232" s="32" t="s">
        <v>418</v>
      </c>
      <c r="S232" s="32">
        <v>478</v>
      </c>
      <c r="T232" s="225">
        <v>42562</v>
      </c>
      <c r="U232" s="32">
        <v>11</v>
      </c>
      <c r="V232" s="32">
        <v>7</v>
      </c>
      <c r="W232" s="32">
        <v>2016</v>
      </c>
      <c r="X232" s="32">
        <v>11</v>
      </c>
      <c r="Y232" s="32">
        <v>7</v>
      </c>
      <c r="Z232" s="32">
        <v>2019</v>
      </c>
      <c r="AA232" s="238"/>
      <c r="AB232" s="239"/>
      <c r="AC232" s="101" t="s">
        <v>509</v>
      </c>
    </row>
    <row r="233" spans="1:29" ht="37.5" customHeight="1">
      <c r="A233" s="2">
        <v>228</v>
      </c>
      <c r="B233" s="310">
        <v>14</v>
      </c>
      <c r="C233" s="313"/>
      <c r="D233" s="293" t="s">
        <v>2556</v>
      </c>
      <c r="E233" s="2" t="s">
        <v>2170</v>
      </c>
      <c r="F233" s="30"/>
      <c r="G233" s="17" t="s">
        <v>2557</v>
      </c>
      <c r="H233" s="17" t="s">
        <v>2552</v>
      </c>
      <c r="I233" s="30" t="s">
        <v>2553</v>
      </c>
      <c r="J233" s="30" t="s">
        <v>2553</v>
      </c>
      <c r="K233" s="254" t="s">
        <v>2558</v>
      </c>
      <c r="L233" s="56" t="s">
        <v>2559</v>
      </c>
      <c r="M233" s="19"/>
      <c r="N233" s="56" t="s">
        <v>2560</v>
      </c>
      <c r="O233" s="33"/>
      <c r="P233" s="180"/>
      <c r="Q233" s="240"/>
      <c r="R233" s="32"/>
      <c r="S233" s="32"/>
      <c r="T233" s="225"/>
      <c r="U233" s="32"/>
      <c r="V233" s="32"/>
      <c r="W233" s="32"/>
      <c r="X233" s="32"/>
      <c r="Y233" s="32"/>
      <c r="Z233" s="32"/>
      <c r="AA233" s="238"/>
      <c r="AB233" s="239"/>
      <c r="AC233" s="101"/>
    </row>
    <row r="234" spans="1:29" ht="37.5" customHeight="1">
      <c r="A234" s="2">
        <v>229</v>
      </c>
      <c r="B234" s="310">
        <v>14</v>
      </c>
      <c r="C234" s="313"/>
      <c r="D234" s="304" t="s">
        <v>2167</v>
      </c>
      <c r="E234" s="2" t="s">
        <v>2170</v>
      </c>
      <c r="F234" s="30"/>
      <c r="G234" s="17" t="s">
        <v>2562</v>
      </c>
      <c r="H234" s="17" t="s">
        <v>2554</v>
      </c>
      <c r="I234" s="30" t="s">
        <v>2555</v>
      </c>
      <c r="J234" s="30" t="s">
        <v>2555</v>
      </c>
      <c r="K234" s="254" t="s">
        <v>2563</v>
      </c>
      <c r="L234" s="56" t="s">
        <v>2564</v>
      </c>
      <c r="M234" s="19"/>
      <c r="N234" s="17"/>
      <c r="O234" s="33"/>
      <c r="P234" s="148"/>
      <c r="Q234" s="149"/>
      <c r="R234" s="32"/>
      <c r="S234" s="32"/>
      <c r="T234" s="225"/>
      <c r="U234" s="32"/>
      <c r="V234" s="32"/>
      <c r="W234" s="32"/>
      <c r="X234" s="32"/>
      <c r="Y234" s="32"/>
      <c r="Z234" s="32"/>
      <c r="AA234" s="238"/>
      <c r="AB234" s="239"/>
      <c r="AC234" s="101"/>
    </row>
    <row r="235" spans="1:29" ht="52.5" customHeight="1">
      <c r="A235" s="2">
        <v>230</v>
      </c>
      <c r="B235" s="310">
        <v>14</v>
      </c>
      <c r="C235" s="311">
        <v>1140100</v>
      </c>
      <c r="D235" s="305" t="s">
        <v>1104</v>
      </c>
      <c r="E235" s="64" t="s">
        <v>2175</v>
      </c>
      <c r="F235" s="1" t="s">
        <v>1108</v>
      </c>
      <c r="G235" s="11" t="s">
        <v>2501</v>
      </c>
      <c r="H235" s="11" t="s">
        <v>2499</v>
      </c>
      <c r="I235" s="1" t="s">
        <v>1109</v>
      </c>
      <c r="J235" s="1" t="s">
        <v>1109</v>
      </c>
      <c r="K235" s="252" t="s">
        <v>2500</v>
      </c>
      <c r="L235" s="55" t="s">
        <v>2497</v>
      </c>
      <c r="M235" s="12" t="s">
        <v>1578</v>
      </c>
      <c r="N235" s="11" t="s">
        <v>1448</v>
      </c>
      <c r="O235" s="32" t="s">
        <v>2008</v>
      </c>
      <c r="P235" s="150" t="s">
        <v>1896</v>
      </c>
      <c r="Q235" s="151" t="s">
        <v>461</v>
      </c>
      <c r="R235" s="38" t="s">
        <v>805</v>
      </c>
      <c r="S235" s="38">
        <v>3521</v>
      </c>
      <c r="T235" s="226">
        <v>42290</v>
      </c>
      <c r="U235" s="38">
        <v>13</v>
      </c>
      <c r="V235" s="38">
        <v>10</v>
      </c>
      <c r="W235" s="38">
        <v>2015</v>
      </c>
      <c r="X235" s="38">
        <v>13</v>
      </c>
      <c r="Y235" s="38">
        <v>10</v>
      </c>
      <c r="Z235" s="38">
        <v>2018</v>
      </c>
      <c r="AA235" s="186"/>
      <c r="AB235" s="241"/>
      <c r="AC235" s="104" t="s">
        <v>509</v>
      </c>
    </row>
    <row r="236" spans="1:29" ht="42" customHeight="1">
      <c r="A236" s="47">
        <v>231</v>
      </c>
      <c r="B236" s="309">
        <v>15</v>
      </c>
      <c r="C236" s="309">
        <v>1150056</v>
      </c>
      <c r="D236" s="306" t="s">
        <v>1063</v>
      </c>
      <c r="E236" s="64" t="s">
        <v>2175</v>
      </c>
      <c r="F236" s="47" t="s">
        <v>1032</v>
      </c>
      <c r="G236" s="20" t="s">
        <v>2397</v>
      </c>
      <c r="H236" s="20" t="s">
        <v>1033</v>
      </c>
      <c r="I236" s="47" t="s">
        <v>1034</v>
      </c>
      <c r="J236" s="47" t="s">
        <v>1492</v>
      </c>
      <c r="K236" s="250" t="s">
        <v>2498</v>
      </c>
      <c r="L236" s="22" t="s">
        <v>1495</v>
      </c>
      <c r="M236" s="22" t="s">
        <v>2007</v>
      </c>
      <c r="N236" s="20" t="s">
        <v>1447</v>
      </c>
      <c r="O236" s="4" t="s">
        <v>1036</v>
      </c>
      <c r="P236" s="187" t="s">
        <v>1899</v>
      </c>
      <c r="Q236" s="188" t="s">
        <v>458</v>
      </c>
      <c r="R236" s="31" t="s">
        <v>805</v>
      </c>
      <c r="S236" s="31">
        <v>3730</v>
      </c>
      <c r="T236" s="242">
        <v>42304</v>
      </c>
      <c r="U236" s="31">
        <v>15</v>
      </c>
      <c r="V236" s="31">
        <v>9</v>
      </c>
      <c r="W236" s="31">
        <v>2015</v>
      </c>
      <c r="X236" s="31">
        <v>15</v>
      </c>
      <c r="Y236" s="31">
        <v>9</v>
      </c>
      <c r="Z236" s="31">
        <v>2018</v>
      </c>
      <c r="AA236" s="199">
        <v>8.35</v>
      </c>
      <c r="AB236" s="243"/>
      <c r="AC236" s="80" t="s">
        <v>509</v>
      </c>
    </row>
    <row r="237" spans="1:29" ht="45" customHeight="1">
      <c r="A237" s="47">
        <v>232</v>
      </c>
      <c r="B237" s="309">
        <v>15</v>
      </c>
      <c r="C237" s="310">
        <v>1150046</v>
      </c>
      <c r="D237" s="285" t="s">
        <v>718</v>
      </c>
      <c r="E237" s="64" t="s">
        <v>2155</v>
      </c>
      <c r="F237" s="2" t="s">
        <v>1035</v>
      </c>
      <c r="G237" s="6" t="s">
        <v>2436</v>
      </c>
      <c r="H237" s="6" t="s">
        <v>1168</v>
      </c>
      <c r="I237" s="16" t="s">
        <v>427</v>
      </c>
      <c r="J237" s="16" t="s">
        <v>1493</v>
      </c>
      <c r="K237" s="264" t="s">
        <v>2437</v>
      </c>
      <c r="L237" s="54" t="s">
        <v>2438</v>
      </c>
      <c r="M237" s="6" t="s">
        <v>1321</v>
      </c>
      <c r="N237" s="6" t="s">
        <v>1574</v>
      </c>
      <c r="O237" s="16" t="s">
        <v>1496</v>
      </c>
      <c r="P237" s="189" t="s">
        <v>1897</v>
      </c>
      <c r="Q237" s="190" t="s">
        <v>1898</v>
      </c>
      <c r="R237" s="16" t="s">
        <v>418</v>
      </c>
      <c r="S237" s="16">
        <v>101</v>
      </c>
      <c r="T237" s="224">
        <v>42173</v>
      </c>
      <c r="U237" s="16">
        <v>1</v>
      </c>
      <c r="V237" s="16">
        <v>6</v>
      </c>
      <c r="W237" s="16">
        <v>2015</v>
      </c>
      <c r="X237" s="16">
        <v>1</v>
      </c>
      <c r="Y237" s="16">
        <v>6</v>
      </c>
      <c r="Z237" s="16">
        <v>2017</v>
      </c>
      <c r="AA237" s="179">
        <v>7</v>
      </c>
      <c r="AB237" s="2"/>
      <c r="AC237" s="97" t="s">
        <v>522</v>
      </c>
    </row>
    <row r="238" spans="1:29" ht="16.5" customHeight="1">
      <c r="A238" s="191"/>
      <c r="B238" s="191"/>
      <c r="C238" s="191"/>
      <c r="D238" s="246"/>
      <c r="E238" s="191"/>
      <c r="F238" s="191"/>
      <c r="G238" s="246"/>
      <c r="H238" s="246"/>
      <c r="I238" s="191"/>
      <c r="J238" s="191"/>
      <c r="K238" s="277"/>
      <c r="L238" s="246"/>
      <c r="M238" s="281"/>
      <c r="N238" s="246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244"/>
    </row>
    <row r="239" spans="1:29">
      <c r="A239" s="192"/>
      <c r="B239" s="192"/>
      <c r="C239" s="192"/>
      <c r="D239" s="247"/>
      <c r="E239" s="192"/>
      <c r="F239" s="192"/>
      <c r="G239" s="247"/>
      <c r="H239" s="247"/>
      <c r="I239" s="192"/>
      <c r="J239" s="192"/>
      <c r="K239" s="278"/>
      <c r="L239" s="247"/>
      <c r="M239" s="247"/>
      <c r="N239" s="247"/>
      <c r="O239" s="193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</row>
    <row r="240" spans="1:29">
      <c r="A240" s="192"/>
      <c r="B240" s="192"/>
      <c r="C240" s="192"/>
      <c r="D240" s="247"/>
      <c r="E240" s="192"/>
      <c r="F240" s="192"/>
      <c r="G240" s="247"/>
      <c r="H240" s="247"/>
      <c r="I240" s="192"/>
      <c r="J240" s="192"/>
      <c r="K240" s="278"/>
      <c r="L240" s="247"/>
      <c r="M240" s="247"/>
      <c r="N240" s="247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</row>
    <row r="241" spans="1:28">
      <c r="A241" s="192"/>
      <c r="B241" s="192"/>
      <c r="C241" s="192"/>
      <c r="D241" s="247"/>
      <c r="E241" s="192"/>
      <c r="F241" s="192"/>
      <c r="H241" s="247"/>
      <c r="I241" s="192"/>
      <c r="J241" s="192"/>
      <c r="K241" s="278"/>
      <c r="L241" s="247"/>
      <c r="M241" s="247"/>
      <c r="N241" s="247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</row>
    <row r="242" spans="1:28">
      <c r="A242" s="192"/>
      <c r="B242" s="192"/>
      <c r="C242" s="192"/>
      <c r="D242" s="247"/>
      <c r="E242" s="192"/>
      <c r="F242" s="192"/>
      <c r="G242" s="247"/>
      <c r="H242" s="247"/>
      <c r="I242" s="192"/>
      <c r="J242" s="192"/>
      <c r="K242" s="278"/>
      <c r="L242" s="247"/>
      <c r="M242" s="247"/>
      <c r="N242" s="247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</row>
    <row r="243" spans="1:28">
      <c r="A243" s="192"/>
      <c r="B243" s="192"/>
      <c r="C243" s="192"/>
      <c r="D243" s="247"/>
      <c r="E243" s="192"/>
      <c r="F243" s="192"/>
      <c r="G243" s="247"/>
      <c r="H243" s="247"/>
      <c r="I243" s="192"/>
      <c r="J243" s="192"/>
      <c r="K243" s="278"/>
      <c r="L243" s="247"/>
      <c r="M243" s="247"/>
      <c r="N243" s="247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</row>
    <row r="244" spans="1:28">
      <c r="A244" s="192"/>
      <c r="B244" s="192"/>
      <c r="C244" s="192"/>
      <c r="D244" s="247"/>
      <c r="E244" s="192"/>
      <c r="F244" s="192"/>
      <c r="G244" s="247"/>
      <c r="H244" s="247"/>
      <c r="I244" s="192"/>
      <c r="J244" s="192"/>
      <c r="K244" s="278"/>
      <c r="L244" s="247"/>
      <c r="M244" s="247"/>
      <c r="N244" s="247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</row>
    <row r="245" spans="1:28">
      <c r="A245" s="192"/>
      <c r="B245" s="192"/>
      <c r="C245" s="192"/>
      <c r="D245" s="247"/>
      <c r="E245" s="192"/>
      <c r="F245" s="192"/>
      <c r="G245" s="247"/>
      <c r="H245" s="247"/>
      <c r="I245" s="192"/>
      <c r="J245" s="192"/>
      <c r="K245" s="278"/>
      <c r="L245" s="247"/>
      <c r="M245" s="247"/>
      <c r="N245" s="247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</row>
    <row r="246" spans="1:28">
      <c r="A246" s="192"/>
      <c r="B246" s="192"/>
      <c r="C246" s="192"/>
      <c r="D246" s="247"/>
      <c r="E246" s="192"/>
      <c r="F246" s="192"/>
      <c r="G246" s="247"/>
      <c r="H246" s="247"/>
      <c r="I246" s="192"/>
      <c r="J246" s="192"/>
      <c r="K246" s="278"/>
      <c r="L246" s="247"/>
      <c r="M246" s="247"/>
      <c r="N246" s="247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</row>
    <row r="247" spans="1:28">
      <c r="A247" s="192"/>
      <c r="B247" s="192"/>
      <c r="C247" s="192"/>
      <c r="D247" s="247"/>
      <c r="E247" s="192"/>
      <c r="F247" s="192"/>
      <c r="G247" s="247"/>
      <c r="H247" s="247"/>
      <c r="I247" s="192"/>
      <c r="J247" s="192"/>
      <c r="K247" s="278"/>
      <c r="L247" s="247"/>
      <c r="M247" s="247"/>
      <c r="N247" s="247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B247" s="192"/>
    </row>
    <row r="248" spans="1:28">
      <c r="A248" s="192"/>
      <c r="B248" s="192"/>
      <c r="C248" s="192"/>
      <c r="D248" s="247"/>
      <c r="E248" s="192"/>
      <c r="F248" s="192"/>
      <c r="G248" s="247"/>
      <c r="H248" s="247"/>
      <c r="I248" s="192"/>
      <c r="J248" s="192"/>
      <c r="K248" s="278"/>
      <c r="L248" s="247"/>
      <c r="M248" s="247"/>
      <c r="N248" s="247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</row>
    <row r="249" spans="1:28">
      <c r="A249" s="192"/>
      <c r="B249" s="192"/>
      <c r="C249" s="192"/>
      <c r="D249" s="247"/>
      <c r="E249" s="192"/>
      <c r="F249" s="192"/>
      <c r="G249" s="247"/>
      <c r="H249" s="247"/>
      <c r="I249" s="192"/>
      <c r="J249" s="192"/>
      <c r="K249" s="278"/>
      <c r="L249" s="247"/>
      <c r="M249" s="247"/>
      <c r="N249" s="247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</row>
    <row r="250" spans="1:28">
      <c r="A250" s="192"/>
      <c r="B250" s="192"/>
      <c r="C250" s="192"/>
      <c r="D250" s="247"/>
      <c r="E250" s="192"/>
      <c r="F250" s="192"/>
      <c r="G250" s="247"/>
      <c r="H250" s="247"/>
      <c r="I250" s="192"/>
      <c r="J250" s="192"/>
      <c r="K250" s="278"/>
      <c r="L250" s="247"/>
      <c r="M250" s="247"/>
      <c r="N250" s="247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  <c r="AA250" s="192"/>
      <c r="AB250" s="192"/>
    </row>
    <row r="251" spans="1:28">
      <c r="A251" s="192"/>
      <c r="B251" s="192"/>
      <c r="C251" s="192"/>
      <c r="D251" s="247"/>
      <c r="E251" s="192"/>
      <c r="F251" s="192"/>
      <c r="G251" s="247"/>
      <c r="H251" s="247"/>
      <c r="I251" s="192"/>
      <c r="J251" s="192"/>
      <c r="K251" s="278"/>
      <c r="L251" s="247"/>
      <c r="M251" s="247"/>
      <c r="N251" s="247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92"/>
    </row>
    <row r="252" spans="1:28">
      <c r="A252" s="192"/>
      <c r="B252" s="192"/>
      <c r="C252" s="192"/>
      <c r="D252" s="247"/>
      <c r="E252" s="192"/>
      <c r="F252" s="192"/>
      <c r="G252" s="247"/>
      <c r="H252" s="247"/>
      <c r="I252" s="192"/>
      <c r="J252" s="192"/>
      <c r="K252" s="278"/>
      <c r="L252" s="247"/>
      <c r="M252" s="247"/>
      <c r="N252" s="247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92"/>
    </row>
    <row r="253" spans="1:28">
      <c r="A253" s="192"/>
      <c r="B253" s="192"/>
      <c r="C253" s="192"/>
      <c r="D253" s="247"/>
      <c r="E253" s="192"/>
      <c r="F253" s="192"/>
      <c r="G253" s="247"/>
      <c r="H253" s="247"/>
      <c r="I253" s="192"/>
      <c r="J253" s="192"/>
      <c r="K253" s="278"/>
      <c r="L253" s="247"/>
      <c r="M253" s="247"/>
      <c r="N253" s="247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92"/>
    </row>
    <row r="254" spans="1:28">
      <c r="A254" s="192"/>
      <c r="B254" s="192"/>
      <c r="C254" s="192"/>
      <c r="D254" s="247"/>
      <c r="E254" s="192"/>
      <c r="F254" s="192"/>
      <c r="G254" s="247"/>
      <c r="H254" s="247"/>
      <c r="I254" s="192"/>
      <c r="J254" s="192"/>
      <c r="K254" s="278"/>
      <c r="L254" s="247"/>
      <c r="M254" s="247"/>
      <c r="N254" s="247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</row>
    <row r="255" spans="1:28">
      <c r="A255" s="192"/>
      <c r="B255" s="192"/>
      <c r="C255" s="192"/>
      <c r="D255" s="247"/>
      <c r="E255" s="192"/>
      <c r="F255" s="192"/>
      <c r="G255" s="247"/>
      <c r="H255" s="247"/>
      <c r="I255" s="192"/>
      <c r="J255" s="192"/>
      <c r="K255" s="278"/>
      <c r="L255" s="247"/>
      <c r="M255" s="247"/>
      <c r="N255" s="247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  <c r="AA255" s="192"/>
      <c r="AB255" s="192"/>
    </row>
    <row r="256" spans="1:28">
      <c r="A256" s="192"/>
      <c r="B256" s="192"/>
      <c r="C256" s="192"/>
      <c r="D256" s="247"/>
      <c r="E256" s="192"/>
      <c r="F256" s="192"/>
      <c r="G256" s="247"/>
      <c r="H256" s="247"/>
      <c r="I256" s="192"/>
      <c r="J256" s="192"/>
      <c r="K256" s="278"/>
      <c r="L256" s="247"/>
      <c r="M256" s="247"/>
      <c r="N256" s="247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</row>
    <row r="257" spans="1:28">
      <c r="A257" s="192"/>
      <c r="B257" s="192"/>
      <c r="C257" s="192"/>
      <c r="D257" s="247"/>
      <c r="E257" s="192"/>
      <c r="F257" s="192"/>
      <c r="G257" s="247"/>
      <c r="H257" s="247"/>
      <c r="I257" s="192"/>
      <c r="J257" s="192"/>
      <c r="K257" s="278"/>
      <c r="L257" s="247"/>
      <c r="M257" s="247"/>
      <c r="N257" s="247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  <c r="AA257" s="192"/>
      <c r="AB257" s="192"/>
    </row>
    <row r="258" spans="1:28">
      <c r="A258" s="192"/>
      <c r="B258" s="192"/>
      <c r="C258" s="192"/>
      <c r="D258" s="247"/>
      <c r="E258" s="192"/>
      <c r="F258" s="192"/>
      <c r="G258" s="247"/>
      <c r="H258" s="247"/>
      <c r="I258" s="192"/>
      <c r="J258" s="192"/>
      <c r="K258" s="278"/>
      <c r="L258" s="247"/>
      <c r="M258" s="247"/>
      <c r="N258" s="247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B258" s="192"/>
    </row>
    <row r="259" spans="1:28" ht="15.75" customHeight="1">
      <c r="A259" s="192"/>
      <c r="B259" s="192"/>
      <c r="C259" s="192"/>
      <c r="D259" s="247"/>
      <c r="E259" s="192"/>
      <c r="F259" s="192"/>
      <c r="G259" s="247"/>
      <c r="H259" s="247"/>
      <c r="I259" s="192"/>
      <c r="J259" s="192"/>
      <c r="K259" s="278"/>
      <c r="L259" s="247"/>
      <c r="M259" s="247"/>
      <c r="N259" s="247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92"/>
    </row>
    <row r="260" spans="1:28">
      <c r="A260" s="192"/>
      <c r="B260" s="192"/>
      <c r="C260" s="192"/>
      <c r="D260" s="247"/>
      <c r="E260" s="192"/>
      <c r="F260" s="192"/>
      <c r="G260" s="247"/>
      <c r="H260" s="247"/>
      <c r="I260" s="192"/>
      <c r="J260" s="192"/>
      <c r="K260" s="278"/>
      <c r="L260" s="247"/>
      <c r="M260" s="247"/>
      <c r="N260" s="247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  <c r="AA260" s="192"/>
      <c r="AB260" s="192"/>
    </row>
    <row r="261" spans="1:28">
      <c r="A261" s="192"/>
      <c r="B261" s="192"/>
      <c r="C261" s="192"/>
      <c r="D261" s="247"/>
      <c r="E261" s="192"/>
      <c r="F261" s="192"/>
      <c r="G261" s="247"/>
      <c r="H261" s="247"/>
      <c r="I261" s="192"/>
      <c r="J261" s="192"/>
      <c r="K261" s="278"/>
      <c r="L261" s="247"/>
      <c r="M261" s="247"/>
      <c r="N261" s="247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</row>
    <row r="262" spans="1:28">
      <c r="A262" s="192"/>
      <c r="B262" s="192"/>
      <c r="C262" s="192"/>
      <c r="D262" s="247"/>
      <c r="E262" s="192"/>
      <c r="F262" s="192"/>
      <c r="G262" s="247"/>
      <c r="H262" s="247"/>
      <c r="I262" s="192"/>
      <c r="J262" s="192"/>
      <c r="K262" s="278"/>
      <c r="L262" s="247"/>
      <c r="M262" s="247"/>
      <c r="N262" s="247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92"/>
    </row>
    <row r="263" spans="1:28">
      <c r="A263" s="192"/>
      <c r="B263" s="192"/>
      <c r="C263" s="192"/>
      <c r="D263" s="247"/>
      <c r="E263" s="192"/>
      <c r="F263" s="192"/>
      <c r="G263" s="247"/>
      <c r="H263" s="247"/>
      <c r="I263" s="192"/>
      <c r="J263" s="192"/>
      <c r="K263" s="278"/>
      <c r="L263" s="247"/>
      <c r="M263" s="247"/>
      <c r="N263" s="247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92"/>
    </row>
    <row r="264" spans="1:28">
      <c r="A264" s="192"/>
      <c r="B264" s="192"/>
      <c r="C264" s="192"/>
      <c r="D264" s="247"/>
      <c r="E264" s="192"/>
      <c r="F264" s="192"/>
      <c r="G264" s="247"/>
      <c r="H264" s="247"/>
      <c r="I264" s="192"/>
      <c r="J264" s="192"/>
      <c r="K264" s="278"/>
      <c r="L264" s="247"/>
      <c r="M264" s="247"/>
      <c r="N264" s="247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B264" s="192"/>
    </row>
    <row r="265" spans="1:28">
      <c r="A265" s="192"/>
      <c r="B265" s="192"/>
      <c r="C265" s="192"/>
      <c r="D265" s="247"/>
      <c r="E265" s="192"/>
      <c r="F265" s="192"/>
      <c r="G265" s="247"/>
      <c r="H265" s="247"/>
      <c r="I265" s="192"/>
      <c r="J265" s="192"/>
      <c r="K265" s="278"/>
      <c r="L265" s="247"/>
      <c r="M265" s="247"/>
      <c r="N265" s="247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  <c r="AA265" s="192"/>
      <c r="AB265" s="192"/>
    </row>
    <row r="266" spans="1:28">
      <c r="A266" s="192"/>
      <c r="B266" s="192"/>
      <c r="C266" s="192"/>
      <c r="D266" s="247"/>
      <c r="E266" s="192"/>
      <c r="F266" s="192"/>
      <c r="G266" s="247"/>
      <c r="H266" s="247"/>
      <c r="I266" s="192"/>
      <c r="J266" s="192"/>
      <c r="K266" s="278"/>
      <c r="L266" s="247"/>
      <c r="M266" s="247"/>
      <c r="N266" s="247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</row>
    <row r="267" spans="1:28">
      <c r="A267" s="192"/>
      <c r="B267" s="192"/>
      <c r="C267" s="192"/>
      <c r="D267" s="247"/>
      <c r="E267" s="192"/>
      <c r="F267" s="192"/>
      <c r="G267" s="247"/>
      <c r="H267" s="247"/>
      <c r="I267" s="192"/>
      <c r="J267" s="192"/>
      <c r="K267" s="278"/>
      <c r="L267" s="247"/>
      <c r="M267" s="247"/>
      <c r="N267" s="247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</row>
    <row r="268" spans="1:28">
      <c r="A268" s="192"/>
      <c r="B268" s="192"/>
      <c r="C268" s="192"/>
      <c r="D268" s="247"/>
      <c r="E268" s="192"/>
      <c r="F268" s="192"/>
      <c r="G268" s="247"/>
      <c r="H268" s="247"/>
      <c r="I268" s="192"/>
      <c r="J268" s="192"/>
      <c r="K268" s="278"/>
      <c r="L268" s="247"/>
      <c r="M268" s="247"/>
      <c r="N268" s="247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</row>
    <row r="269" spans="1:28">
      <c r="A269" s="192"/>
      <c r="B269" s="192"/>
      <c r="C269" s="192"/>
      <c r="D269" s="247"/>
      <c r="E269" s="192"/>
      <c r="F269" s="192"/>
      <c r="G269" s="247"/>
      <c r="H269" s="247"/>
      <c r="I269" s="192"/>
      <c r="J269" s="192"/>
      <c r="K269" s="278"/>
      <c r="L269" s="247"/>
      <c r="M269" s="247"/>
      <c r="N269" s="247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</row>
    <row r="270" spans="1:28">
      <c r="A270" s="192"/>
      <c r="B270" s="192"/>
      <c r="C270" s="192"/>
      <c r="D270" s="247"/>
      <c r="E270" s="192"/>
      <c r="F270" s="192"/>
      <c r="G270" s="247"/>
      <c r="H270" s="247"/>
      <c r="I270" s="192"/>
      <c r="J270" s="192"/>
      <c r="K270" s="278"/>
      <c r="L270" s="247"/>
      <c r="M270" s="247"/>
      <c r="N270" s="247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B270" s="192"/>
    </row>
    <row r="271" spans="1:28">
      <c r="A271" s="192"/>
      <c r="B271" s="192"/>
      <c r="C271" s="192"/>
      <c r="D271" s="247"/>
      <c r="E271" s="192"/>
      <c r="F271" s="192"/>
      <c r="G271" s="247"/>
      <c r="H271" s="247"/>
      <c r="I271" s="192"/>
      <c r="J271" s="192"/>
      <c r="K271" s="278"/>
      <c r="L271" s="247"/>
      <c r="M271" s="247"/>
      <c r="N271" s="247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</row>
    <row r="272" spans="1:28">
      <c r="A272" s="192"/>
      <c r="B272" s="192"/>
      <c r="C272" s="192"/>
      <c r="D272" s="247"/>
      <c r="E272" s="192"/>
      <c r="F272" s="192"/>
      <c r="G272" s="247"/>
      <c r="H272" s="247"/>
      <c r="I272" s="192"/>
      <c r="J272" s="192"/>
      <c r="K272" s="278"/>
      <c r="L272" s="247"/>
      <c r="M272" s="247"/>
      <c r="N272" s="247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</row>
    <row r="273" spans="1:28">
      <c r="A273" s="192"/>
      <c r="B273" s="192"/>
      <c r="C273" s="192"/>
      <c r="D273" s="247"/>
      <c r="E273" s="192"/>
      <c r="F273" s="192"/>
      <c r="G273" s="247"/>
      <c r="H273" s="247"/>
      <c r="I273" s="192"/>
      <c r="J273" s="192"/>
      <c r="K273" s="278"/>
      <c r="L273" s="247"/>
      <c r="M273" s="247"/>
      <c r="N273" s="247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92"/>
    </row>
    <row r="274" spans="1:28">
      <c r="A274" s="192"/>
      <c r="B274" s="192"/>
      <c r="C274" s="192"/>
      <c r="D274" s="247"/>
      <c r="E274" s="192"/>
      <c r="F274" s="192"/>
      <c r="G274" s="247"/>
      <c r="H274" s="247"/>
      <c r="I274" s="192"/>
      <c r="J274" s="192"/>
      <c r="K274" s="278"/>
      <c r="L274" s="247"/>
      <c r="M274" s="247"/>
      <c r="N274" s="247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</row>
    <row r="275" spans="1:28">
      <c r="A275" s="192"/>
      <c r="B275" s="192"/>
      <c r="C275" s="192"/>
      <c r="D275" s="247"/>
      <c r="E275" s="192"/>
      <c r="F275" s="192"/>
      <c r="G275" s="247"/>
      <c r="H275" s="247"/>
      <c r="I275" s="192"/>
      <c r="J275" s="192"/>
      <c r="K275" s="278"/>
      <c r="L275" s="247"/>
      <c r="M275" s="247"/>
      <c r="N275" s="247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</row>
    <row r="276" spans="1:28">
      <c r="A276" s="192"/>
      <c r="B276" s="192"/>
      <c r="C276" s="192"/>
      <c r="D276" s="247"/>
      <c r="E276" s="192"/>
      <c r="F276" s="192"/>
      <c r="G276" s="247"/>
      <c r="H276" s="247"/>
      <c r="I276" s="192"/>
      <c r="J276" s="192"/>
      <c r="K276" s="278"/>
      <c r="L276" s="247"/>
      <c r="M276" s="247"/>
      <c r="N276" s="247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</row>
    <row r="277" spans="1:28">
      <c r="A277" s="192"/>
      <c r="B277" s="192"/>
      <c r="C277" s="192"/>
      <c r="D277" s="247"/>
      <c r="E277" s="192"/>
      <c r="F277" s="192"/>
      <c r="G277" s="247"/>
      <c r="H277" s="247"/>
      <c r="I277" s="192"/>
      <c r="J277" s="192"/>
      <c r="K277" s="278"/>
      <c r="L277" s="247"/>
      <c r="M277" s="247"/>
      <c r="N277" s="247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</row>
    <row r="278" spans="1:28">
      <c r="A278" s="192"/>
      <c r="B278" s="192"/>
      <c r="C278" s="192"/>
      <c r="D278" s="247"/>
      <c r="E278" s="192"/>
      <c r="F278" s="192"/>
      <c r="G278" s="247"/>
      <c r="H278" s="247"/>
      <c r="I278" s="192"/>
      <c r="J278" s="192"/>
      <c r="K278" s="278"/>
      <c r="L278" s="247"/>
      <c r="M278" s="247"/>
      <c r="N278" s="247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</row>
    <row r="279" spans="1:28">
      <c r="A279" s="192"/>
      <c r="B279" s="192"/>
      <c r="C279" s="192"/>
      <c r="D279" s="247"/>
      <c r="E279" s="192"/>
      <c r="F279" s="192"/>
      <c r="G279" s="247"/>
      <c r="H279" s="247"/>
      <c r="I279" s="192"/>
      <c r="J279" s="192"/>
      <c r="K279" s="278"/>
      <c r="L279" s="247"/>
      <c r="M279" s="247"/>
      <c r="N279" s="247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</row>
    <row r="280" spans="1:28">
      <c r="A280" s="192"/>
      <c r="B280" s="192"/>
      <c r="C280" s="192"/>
      <c r="D280" s="247"/>
      <c r="E280" s="192"/>
      <c r="F280" s="192"/>
      <c r="G280" s="247"/>
      <c r="H280" s="247"/>
      <c r="I280" s="192"/>
      <c r="J280" s="192"/>
      <c r="K280" s="278"/>
      <c r="L280" s="247"/>
      <c r="M280" s="247"/>
      <c r="N280" s="247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</row>
    <row r="281" spans="1:28">
      <c r="A281" s="192"/>
      <c r="B281" s="192"/>
      <c r="C281" s="192"/>
      <c r="D281" s="247"/>
      <c r="E281" s="192"/>
      <c r="F281" s="192"/>
      <c r="G281" s="247"/>
      <c r="H281" s="247"/>
      <c r="I281" s="192"/>
      <c r="J281" s="192"/>
      <c r="K281" s="278"/>
      <c r="L281" s="247"/>
      <c r="M281" s="247"/>
      <c r="N281" s="247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</row>
    <row r="282" spans="1:28">
      <c r="A282" s="192"/>
      <c r="B282" s="192"/>
      <c r="C282" s="192"/>
      <c r="D282" s="247"/>
      <c r="E282" s="192"/>
      <c r="F282" s="192"/>
      <c r="G282" s="247"/>
      <c r="H282" s="247"/>
      <c r="I282" s="192"/>
      <c r="J282" s="192"/>
      <c r="K282" s="278"/>
      <c r="L282" s="247"/>
      <c r="M282" s="247"/>
      <c r="N282" s="247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</row>
    <row r="283" spans="1:28">
      <c r="A283" s="192"/>
      <c r="B283" s="192"/>
      <c r="C283" s="192"/>
      <c r="D283" s="247"/>
      <c r="E283" s="192"/>
      <c r="F283" s="192"/>
      <c r="G283" s="247"/>
      <c r="H283" s="247"/>
      <c r="I283" s="192"/>
      <c r="J283" s="192"/>
      <c r="K283" s="278"/>
      <c r="L283" s="247"/>
      <c r="M283" s="247"/>
      <c r="N283" s="247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</row>
    <row r="284" spans="1:28">
      <c r="A284" s="192"/>
      <c r="B284" s="192"/>
      <c r="C284" s="192"/>
      <c r="D284" s="247"/>
      <c r="E284" s="192"/>
      <c r="F284" s="192"/>
      <c r="G284" s="247"/>
      <c r="H284" s="247"/>
      <c r="I284" s="192"/>
      <c r="J284" s="192"/>
      <c r="K284" s="278"/>
      <c r="L284" s="247"/>
      <c r="M284" s="247"/>
      <c r="N284" s="247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</row>
    <row r="285" spans="1:28">
      <c r="A285" s="192"/>
      <c r="B285" s="192"/>
      <c r="C285" s="192"/>
      <c r="D285" s="247"/>
      <c r="E285" s="192"/>
      <c r="F285" s="192"/>
      <c r="G285" s="247"/>
      <c r="H285" s="247"/>
      <c r="I285" s="192"/>
      <c r="J285" s="192"/>
      <c r="K285" s="278"/>
      <c r="L285" s="247"/>
      <c r="M285" s="247"/>
      <c r="N285" s="247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</row>
    <row r="286" spans="1:28">
      <c r="A286" s="192"/>
      <c r="B286" s="192"/>
      <c r="C286" s="192"/>
      <c r="D286" s="247"/>
      <c r="E286" s="192"/>
      <c r="F286" s="192"/>
      <c r="G286" s="247"/>
      <c r="H286" s="247"/>
      <c r="I286" s="192"/>
      <c r="J286" s="192"/>
      <c r="K286" s="278"/>
      <c r="L286" s="247"/>
      <c r="M286" s="247"/>
      <c r="N286" s="247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92"/>
    </row>
    <row r="287" spans="1:28">
      <c r="A287" s="192"/>
      <c r="B287" s="192"/>
      <c r="C287" s="192"/>
      <c r="D287" s="247"/>
      <c r="E287" s="192"/>
      <c r="F287" s="192"/>
      <c r="G287" s="247"/>
      <c r="H287" s="247"/>
      <c r="I287" s="192"/>
      <c r="J287" s="192"/>
      <c r="K287" s="278"/>
      <c r="L287" s="247"/>
      <c r="M287" s="247"/>
      <c r="N287" s="247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</row>
    <row r="288" spans="1:28">
      <c r="A288" s="192"/>
      <c r="B288" s="192"/>
      <c r="C288" s="192"/>
      <c r="D288" s="247"/>
      <c r="E288" s="192"/>
      <c r="F288" s="192"/>
      <c r="G288" s="247"/>
      <c r="H288" s="247"/>
      <c r="I288" s="192"/>
      <c r="J288" s="192"/>
      <c r="K288" s="278"/>
      <c r="L288" s="247"/>
      <c r="M288" s="247"/>
      <c r="N288" s="247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</row>
    <row r="289" spans="1:28">
      <c r="A289" s="192"/>
      <c r="B289" s="192"/>
      <c r="C289" s="192"/>
      <c r="D289" s="247"/>
      <c r="E289" s="192"/>
      <c r="F289" s="192"/>
      <c r="G289" s="247"/>
      <c r="H289" s="247"/>
      <c r="I289" s="192"/>
      <c r="J289" s="192"/>
      <c r="K289" s="278"/>
      <c r="L289" s="247"/>
      <c r="M289" s="247"/>
      <c r="N289" s="247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</row>
    <row r="290" spans="1:28">
      <c r="A290" s="192"/>
      <c r="B290" s="192"/>
      <c r="C290" s="192"/>
      <c r="D290" s="247"/>
      <c r="E290" s="192"/>
      <c r="F290" s="192"/>
      <c r="G290" s="247"/>
      <c r="H290" s="247"/>
      <c r="I290" s="192"/>
      <c r="J290" s="192"/>
      <c r="K290" s="278"/>
      <c r="L290" s="247"/>
      <c r="M290" s="247"/>
      <c r="N290" s="247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</row>
    <row r="291" spans="1:28">
      <c r="A291" s="192"/>
      <c r="B291" s="192"/>
      <c r="C291" s="192"/>
      <c r="D291" s="247"/>
      <c r="E291" s="192"/>
      <c r="F291" s="192"/>
      <c r="G291" s="247"/>
      <c r="H291" s="247"/>
      <c r="I291" s="192"/>
      <c r="J291" s="192"/>
      <c r="K291" s="278"/>
      <c r="L291" s="247"/>
      <c r="M291" s="247"/>
      <c r="N291" s="247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</row>
    <row r="292" spans="1:28">
      <c r="A292" s="192"/>
      <c r="B292" s="192"/>
      <c r="C292" s="192"/>
      <c r="D292" s="247"/>
      <c r="E292" s="192"/>
      <c r="F292" s="192"/>
      <c r="G292" s="247"/>
      <c r="H292" s="247"/>
      <c r="I292" s="192"/>
      <c r="J292" s="192"/>
      <c r="K292" s="278"/>
      <c r="L292" s="247"/>
      <c r="M292" s="247"/>
      <c r="N292" s="247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92"/>
    </row>
    <row r="293" spans="1:28">
      <c r="A293" s="192"/>
      <c r="B293" s="192"/>
      <c r="C293" s="192"/>
      <c r="D293" s="247"/>
      <c r="E293" s="192"/>
      <c r="F293" s="192"/>
      <c r="G293" s="247"/>
      <c r="H293" s="247"/>
      <c r="I293" s="192"/>
      <c r="J293" s="192"/>
      <c r="K293" s="278"/>
      <c r="L293" s="247"/>
      <c r="M293" s="247"/>
      <c r="N293" s="247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</row>
    <row r="294" spans="1:28">
      <c r="A294" s="192"/>
      <c r="B294" s="192"/>
      <c r="C294" s="192"/>
      <c r="D294" s="247"/>
      <c r="E294" s="192"/>
      <c r="F294" s="192"/>
      <c r="G294" s="247"/>
      <c r="H294" s="247"/>
      <c r="I294" s="192"/>
      <c r="J294" s="192"/>
      <c r="K294" s="278"/>
      <c r="L294" s="247"/>
      <c r="M294" s="247"/>
      <c r="N294" s="247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</row>
    <row r="295" spans="1:28">
      <c r="A295" s="192"/>
      <c r="B295" s="192"/>
      <c r="C295" s="192"/>
      <c r="D295" s="247"/>
      <c r="E295" s="192"/>
      <c r="F295" s="192"/>
      <c r="G295" s="247"/>
      <c r="H295" s="247"/>
      <c r="I295" s="192"/>
      <c r="J295" s="192"/>
      <c r="K295" s="278"/>
      <c r="L295" s="247"/>
      <c r="M295" s="247"/>
      <c r="N295" s="247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</row>
    <row r="296" spans="1:28">
      <c r="A296" s="192"/>
      <c r="B296" s="192"/>
      <c r="C296" s="192"/>
      <c r="D296" s="247"/>
      <c r="E296" s="192"/>
      <c r="F296" s="192"/>
      <c r="G296" s="247"/>
      <c r="H296" s="247"/>
      <c r="I296" s="192"/>
      <c r="J296" s="192"/>
      <c r="K296" s="278"/>
      <c r="L296" s="247"/>
      <c r="M296" s="247"/>
      <c r="N296" s="247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</row>
    <row r="297" spans="1:28">
      <c r="A297" s="192"/>
      <c r="B297" s="192"/>
      <c r="C297" s="192"/>
      <c r="D297" s="247"/>
      <c r="E297" s="192"/>
      <c r="F297" s="192"/>
      <c r="G297" s="247"/>
      <c r="H297" s="247"/>
      <c r="I297" s="192"/>
      <c r="J297" s="192"/>
      <c r="K297" s="278"/>
      <c r="L297" s="247"/>
      <c r="M297" s="247"/>
      <c r="N297" s="247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</row>
    <row r="298" spans="1:28">
      <c r="A298" s="192"/>
      <c r="B298" s="192"/>
      <c r="C298" s="192"/>
      <c r="D298" s="247"/>
      <c r="E298" s="192"/>
      <c r="F298" s="192"/>
      <c r="G298" s="247"/>
      <c r="H298" s="247"/>
      <c r="I298" s="192"/>
      <c r="J298" s="192"/>
      <c r="K298" s="278"/>
      <c r="L298" s="247"/>
      <c r="M298" s="247"/>
      <c r="N298" s="247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</row>
    <row r="299" spans="1:28">
      <c r="A299" s="192"/>
      <c r="B299" s="192"/>
      <c r="C299" s="192"/>
      <c r="D299" s="247"/>
      <c r="E299" s="192"/>
      <c r="F299" s="192"/>
      <c r="G299" s="247"/>
      <c r="H299" s="247"/>
      <c r="I299" s="192"/>
      <c r="J299" s="192"/>
      <c r="K299" s="278"/>
      <c r="L299" s="247"/>
      <c r="M299" s="247"/>
      <c r="N299" s="247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</row>
    <row r="300" spans="1:28">
      <c r="A300" s="192"/>
      <c r="B300" s="192"/>
      <c r="C300" s="192"/>
      <c r="D300" s="247"/>
      <c r="E300" s="192"/>
      <c r="F300" s="192"/>
      <c r="G300" s="247"/>
      <c r="H300" s="247"/>
      <c r="I300" s="192"/>
      <c r="J300" s="192"/>
      <c r="K300" s="278"/>
      <c r="L300" s="247"/>
      <c r="M300" s="247"/>
      <c r="N300" s="247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</row>
    <row r="301" spans="1:28">
      <c r="A301" s="192"/>
      <c r="B301" s="192"/>
      <c r="C301" s="192"/>
      <c r="D301" s="247"/>
      <c r="E301" s="192"/>
      <c r="F301" s="192"/>
      <c r="G301" s="247"/>
      <c r="H301" s="247"/>
      <c r="I301" s="192"/>
      <c r="J301" s="192"/>
      <c r="K301" s="278"/>
      <c r="L301" s="247"/>
      <c r="M301" s="247"/>
      <c r="N301" s="247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</row>
    <row r="302" spans="1:28">
      <c r="A302" s="192"/>
      <c r="B302" s="192"/>
      <c r="C302" s="192"/>
      <c r="D302" s="247"/>
      <c r="E302" s="192"/>
      <c r="F302" s="192"/>
      <c r="G302" s="247"/>
      <c r="H302" s="247"/>
      <c r="I302" s="192"/>
      <c r="J302" s="192"/>
      <c r="K302" s="278"/>
      <c r="L302" s="247"/>
      <c r="M302" s="247"/>
      <c r="N302" s="247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</row>
    <row r="303" spans="1:28">
      <c r="A303" s="192"/>
      <c r="B303" s="192"/>
      <c r="C303" s="192"/>
      <c r="D303" s="247"/>
      <c r="E303" s="192"/>
      <c r="F303" s="192"/>
      <c r="G303" s="247"/>
      <c r="H303" s="247"/>
      <c r="I303" s="192"/>
      <c r="J303" s="192"/>
      <c r="K303" s="278"/>
      <c r="L303" s="247"/>
      <c r="M303" s="247"/>
      <c r="N303" s="247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</row>
    <row r="304" spans="1:28">
      <c r="A304" s="192"/>
      <c r="B304" s="192"/>
      <c r="C304" s="192"/>
      <c r="D304" s="247"/>
      <c r="E304" s="192"/>
      <c r="F304" s="192"/>
      <c r="G304" s="247"/>
      <c r="H304" s="247"/>
      <c r="I304" s="192"/>
      <c r="J304" s="192"/>
      <c r="K304" s="278"/>
      <c r="L304" s="247"/>
      <c r="M304" s="247"/>
      <c r="N304" s="247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</row>
    <row r="305" spans="1:28">
      <c r="A305" s="192"/>
      <c r="B305" s="192"/>
      <c r="C305" s="192"/>
      <c r="D305" s="247"/>
      <c r="E305" s="192"/>
      <c r="F305" s="192"/>
      <c r="G305" s="247"/>
      <c r="H305" s="247"/>
      <c r="I305" s="192"/>
      <c r="J305" s="192"/>
      <c r="K305" s="278"/>
      <c r="L305" s="247"/>
      <c r="M305" s="247"/>
      <c r="N305" s="247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</row>
    <row r="306" spans="1:28">
      <c r="A306" s="192"/>
      <c r="B306" s="192"/>
      <c r="C306" s="192"/>
      <c r="D306" s="247"/>
      <c r="E306" s="192"/>
      <c r="F306" s="192"/>
      <c r="G306" s="247"/>
      <c r="H306" s="247"/>
      <c r="I306" s="192"/>
      <c r="J306" s="192"/>
      <c r="K306" s="278"/>
      <c r="L306" s="247"/>
      <c r="M306" s="247"/>
      <c r="N306" s="247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</row>
    <row r="307" spans="1:28">
      <c r="A307" s="192"/>
      <c r="B307" s="192"/>
      <c r="C307" s="192"/>
      <c r="D307" s="247"/>
      <c r="E307" s="192"/>
      <c r="F307" s="192"/>
      <c r="G307" s="247"/>
      <c r="H307" s="247"/>
      <c r="I307" s="192"/>
      <c r="J307" s="192"/>
      <c r="K307" s="278"/>
      <c r="L307" s="247"/>
      <c r="M307" s="247"/>
      <c r="N307" s="247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</row>
    <row r="308" spans="1:28">
      <c r="A308" s="192"/>
      <c r="B308" s="192"/>
      <c r="C308" s="192"/>
      <c r="D308" s="247"/>
      <c r="E308" s="192"/>
      <c r="F308" s="192"/>
      <c r="G308" s="247"/>
      <c r="H308" s="247"/>
      <c r="I308" s="192"/>
      <c r="J308" s="192"/>
      <c r="K308" s="278"/>
      <c r="L308" s="247"/>
      <c r="M308" s="247"/>
      <c r="N308" s="247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</row>
    <row r="309" spans="1:28">
      <c r="A309" s="192"/>
      <c r="B309" s="192"/>
      <c r="C309" s="192"/>
      <c r="D309" s="247"/>
      <c r="E309" s="192"/>
      <c r="F309" s="192"/>
      <c r="G309" s="247"/>
      <c r="H309" s="247"/>
      <c r="I309" s="192"/>
      <c r="J309" s="192"/>
      <c r="K309" s="278"/>
      <c r="L309" s="247"/>
      <c r="M309" s="247"/>
      <c r="N309" s="247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</row>
    <row r="310" spans="1:28">
      <c r="A310" s="192"/>
      <c r="B310" s="192"/>
      <c r="C310" s="192"/>
      <c r="D310" s="247"/>
      <c r="E310" s="192"/>
      <c r="F310" s="192"/>
      <c r="G310" s="247"/>
      <c r="H310" s="247"/>
      <c r="I310" s="192"/>
      <c r="J310" s="192"/>
      <c r="K310" s="278"/>
      <c r="L310" s="247"/>
      <c r="M310" s="247"/>
      <c r="N310" s="247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</row>
    <row r="311" spans="1:28">
      <c r="A311" s="192"/>
      <c r="B311" s="192"/>
      <c r="C311" s="192"/>
      <c r="D311" s="247"/>
      <c r="E311" s="192"/>
      <c r="F311" s="192"/>
      <c r="G311" s="247"/>
      <c r="H311" s="247"/>
      <c r="I311" s="192"/>
      <c r="J311" s="192"/>
      <c r="K311" s="278"/>
      <c r="L311" s="247"/>
      <c r="M311" s="247"/>
      <c r="N311" s="247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</row>
    <row r="312" spans="1:28">
      <c r="A312" s="192"/>
      <c r="B312" s="192"/>
      <c r="C312" s="192"/>
      <c r="D312" s="247"/>
      <c r="E312" s="192"/>
      <c r="F312" s="192"/>
      <c r="G312" s="247"/>
      <c r="H312" s="247"/>
      <c r="I312" s="192"/>
      <c r="J312" s="192"/>
      <c r="K312" s="278"/>
      <c r="L312" s="247"/>
      <c r="M312" s="247"/>
      <c r="N312" s="247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</row>
    <row r="313" spans="1:28">
      <c r="A313" s="192"/>
      <c r="B313" s="192"/>
      <c r="C313" s="192"/>
      <c r="D313" s="247"/>
      <c r="E313" s="192"/>
      <c r="F313" s="192"/>
      <c r="G313" s="247"/>
      <c r="H313" s="247"/>
      <c r="I313" s="192"/>
      <c r="J313" s="192"/>
      <c r="K313" s="278"/>
      <c r="L313" s="247"/>
      <c r="M313" s="247"/>
      <c r="N313" s="247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</row>
    <row r="314" spans="1:28">
      <c r="A314" s="192"/>
      <c r="B314" s="192"/>
      <c r="C314" s="192"/>
      <c r="D314" s="247"/>
      <c r="E314" s="192"/>
      <c r="F314" s="192"/>
      <c r="G314" s="247"/>
      <c r="H314" s="247"/>
      <c r="I314" s="192"/>
      <c r="J314" s="192"/>
      <c r="K314" s="278"/>
      <c r="L314" s="247"/>
      <c r="M314" s="247"/>
      <c r="N314" s="247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</row>
    <row r="315" spans="1:28">
      <c r="A315" s="192"/>
      <c r="B315" s="192"/>
      <c r="C315" s="192"/>
      <c r="D315" s="247"/>
      <c r="E315" s="192"/>
      <c r="F315" s="192"/>
      <c r="G315" s="247"/>
      <c r="H315" s="247"/>
      <c r="I315" s="192"/>
      <c r="J315" s="192"/>
      <c r="K315" s="278"/>
      <c r="L315" s="247"/>
      <c r="M315" s="247"/>
      <c r="N315" s="247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</row>
    <row r="316" spans="1:28">
      <c r="A316" s="192"/>
      <c r="B316" s="192"/>
      <c r="C316" s="192"/>
      <c r="D316" s="247"/>
      <c r="E316" s="192"/>
      <c r="F316" s="192"/>
      <c r="G316" s="247"/>
      <c r="H316" s="247"/>
      <c r="I316" s="192"/>
      <c r="J316" s="192"/>
      <c r="K316" s="278"/>
      <c r="L316" s="247"/>
      <c r="M316" s="247"/>
      <c r="N316" s="247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</row>
    <row r="317" spans="1:28">
      <c r="A317" s="192"/>
      <c r="B317" s="192"/>
      <c r="C317" s="192"/>
      <c r="D317" s="247"/>
      <c r="E317" s="192"/>
      <c r="F317" s="192"/>
      <c r="G317" s="247"/>
      <c r="H317" s="247"/>
      <c r="I317" s="192"/>
      <c r="J317" s="192"/>
      <c r="K317" s="278"/>
      <c r="L317" s="247"/>
      <c r="M317" s="247"/>
      <c r="N317" s="247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</row>
    <row r="318" spans="1:28">
      <c r="A318" s="192"/>
      <c r="B318" s="192"/>
      <c r="C318" s="192"/>
      <c r="D318" s="247"/>
      <c r="E318" s="192"/>
      <c r="F318" s="192"/>
      <c r="G318" s="247"/>
      <c r="H318" s="247"/>
      <c r="I318" s="192"/>
      <c r="J318" s="192"/>
      <c r="K318" s="278"/>
      <c r="L318" s="247"/>
      <c r="M318" s="247"/>
      <c r="N318" s="247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</row>
    <row r="319" spans="1:28">
      <c r="A319" s="192"/>
      <c r="B319" s="192"/>
      <c r="C319" s="192"/>
      <c r="D319" s="247"/>
      <c r="E319" s="192"/>
      <c r="F319" s="192"/>
      <c r="G319" s="247"/>
      <c r="H319" s="247"/>
      <c r="I319" s="192"/>
      <c r="J319" s="192"/>
      <c r="K319" s="278"/>
      <c r="L319" s="247"/>
      <c r="M319" s="247"/>
      <c r="N319" s="247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</row>
    <row r="320" spans="1:28">
      <c r="A320" s="192"/>
      <c r="B320" s="192"/>
      <c r="C320" s="192"/>
      <c r="D320" s="247"/>
      <c r="E320" s="192"/>
      <c r="F320" s="192"/>
      <c r="G320" s="247"/>
      <c r="H320" s="247"/>
      <c r="I320" s="192"/>
      <c r="J320" s="192"/>
      <c r="K320" s="278"/>
      <c r="L320" s="247"/>
      <c r="M320" s="247"/>
      <c r="N320" s="247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</row>
    <row r="321" spans="1:28">
      <c r="A321" s="192"/>
      <c r="B321" s="192"/>
      <c r="C321" s="192"/>
      <c r="D321" s="247"/>
      <c r="E321" s="192"/>
      <c r="F321" s="192"/>
      <c r="G321" s="247"/>
      <c r="H321" s="247"/>
      <c r="I321" s="192"/>
      <c r="J321" s="192"/>
      <c r="K321" s="278"/>
      <c r="L321" s="247"/>
      <c r="M321" s="247"/>
      <c r="N321" s="247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</row>
    <row r="322" spans="1:28">
      <c r="A322" s="192"/>
      <c r="B322" s="192"/>
      <c r="C322" s="192"/>
      <c r="D322" s="247"/>
      <c r="E322" s="192"/>
      <c r="F322" s="192"/>
      <c r="G322" s="247"/>
      <c r="H322" s="247"/>
      <c r="I322" s="192"/>
      <c r="J322" s="192"/>
      <c r="K322" s="278"/>
      <c r="L322" s="247"/>
      <c r="M322" s="247"/>
      <c r="N322" s="247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</row>
    <row r="323" spans="1:28">
      <c r="A323" s="192"/>
      <c r="B323" s="192"/>
      <c r="C323" s="192"/>
      <c r="D323" s="247"/>
      <c r="E323" s="192"/>
      <c r="F323" s="192"/>
      <c r="G323" s="247"/>
      <c r="H323" s="247"/>
      <c r="I323" s="192"/>
      <c r="J323" s="192"/>
      <c r="K323" s="278"/>
      <c r="L323" s="247"/>
      <c r="M323" s="247"/>
      <c r="N323" s="247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</row>
    <row r="324" spans="1:28">
      <c r="A324" s="192"/>
      <c r="B324" s="192"/>
      <c r="C324" s="192"/>
      <c r="D324" s="247"/>
      <c r="E324" s="192"/>
      <c r="F324" s="192"/>
      <c r="G324" s="247"/>
      <c r="H324" s="247"/>
      <c r="I324" s="192"/>
      <c r="J324" s="192"/>
      <c r="K324" s="278"/>
      <c r="L324" s="247"/>
      <c r="M324" s="247"/>
      <c r="N324" s="247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</row>
    <row r="325" spans="1:28">
      <c r="A325" s="192"/>
      <c r="B325" s="192"/>
      <c r="C325" s="192"/>
      <c r="D325" s="247"/>
      <c r="E325" s="192"/>
      <c r="F325" s="192"/>
      <c r="G325" s="247"/>
      <c r="H325" s="247"/>
      <c r="I325" s="192"/>
      <c r="J325" s="192"/>
      <c r="K325" s="278"/>
      <c r="L325" s="247"/>
      <c r="M325" s="247"/>
      <c r="N325" s="247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</row>
    <row r="326" spans="1:28">
      <c r="A326" s="192"/>
      <c r="B326" s="192"/>
      <c r="C326" s="192"/>
      <c r="D326" s="247"/>
      <c r="E326" s="192"/>
      <c r="F326" s="192"/>
      <c r="G326" s="247"/>
      <c r="H326" s="247"/>
      <c r="I326" s="192"/>
      <c r="J326" s="192"/>
      <c r="K326" s="278"/>
      <c r="L326" s="247"/>
      <c r="M326" s="247"/>
      <c r="N326" s="247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</row>
    <row r="327" spans="1:28">
      <c r="A327" s="192"/>
      <c r="B327" s="192"/>
      <c r="C327" s="192"/>
      <c r="D327" s="247"/>
      <c r="E327" s="192"/>
      <c r="F327" s="192"/>
      <c r="G327" s="247"/>
      <c r="H327" s="247"/>
      <c r="I327" s="192"/>
      <c r="J327" s="192"/>
      <c r="K327" s="278"/>
      <c r="L327" s="247"/>
      <c r="M327" s="247"/>
      <c r="N327" s="247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</row>
    <row r="328" spans="1:28">
      <c r="A328" s="192"/>
      <c r="B328" s="192"/>
      <c r="C328" s="192"/>
      <c r="D328" s="247"/>
      <c r="E328" s="192"/>
      <c r="F328" s="192"/>
      <c r="G328" s="247"/>
      <c r="H328" s="247"/>
      <c r="I328" s="192"/>
      <c r="J328" s="192"/>
      <c r="K328" s="278"/>
      <c r="L328" s="247"/>
      <c r="M328" s="247"/>
      <c r="N328" s="247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</row>
    <row r="329" spans="1:28">
      <c r="A329" s="192"/>
      <c r="B329" s="192"/>
      <c r="C329" s="192"/>
      <c r="D329" s="247"/>
      <c r="E329" s="192"/>
      <c r="F329" s="192"/>
      <c r="G329" s="247"/>
      <c r="H329" s="247"/>
      <c r="I329" s="192"/>
      <c r="J329" s="192"/>
      <c r="K329" s="278"/>
      <c r="L329" s="247"/>
      <c r="M329" s="247"/>
      <c r="N329" s="247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</row>
    <row r="330" spans="1:28">
      <c r="A330" s="192"/>
      <c r="B330" s="192"/>
      <c r="C330" s="192"/>
      <c r="D330" s="247"/>
      <c r="E330" s="192"/>
      <c r="F330" s="192"/>
      <c r="G330" s="247"/>
      <c r="H330" s="247"/>
      <c r="I330" s="192"/>
      <c r="J330" s="192"/>
      <c r="K330" s="278"/>
      <c r="L330" s="247"/>
      <c r="M330" s="247"/>
      <c r="N330" s="247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</row>
    <row r="331" spans="1:28">
      <c r="A331" s="192"/>
      <c r="B331" s="192"/>
      <c r="C331" s="192"/>
      <c r="D331" s="247"/>
      <c r="E331" s="192"/>
      <c r="F331" s="192"/>
      <c r="G331" s="247"/>
      <c r="H331" s="247"/>
      <c r="I331" s="192"/>
      <c r="J331" s="192"/>
      <c r="K331" s="278"/>
      <c r="L331" s="247"/>
      <c r="M331" s="247"/>
      <c r="N331" s="247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</row>
    <row r="332" spans="1:28">
      <c r="A332" s="192"/>
      <c r="B332" s="192"/>
      <c r="C332" s="192"/>
      <c r="D332" s="247"/>
      <c r="E332" s="192"/>
      <c r="F332" s="192"/>
      <c r="G332" s="247"/>
      <c r="H332" s="247"/>
      <c r="I332" s="192"/>
      <c r="J332" s="192"/>
      <c r="K332" s="278"/>
      <c r="L332" s="247"/>
      <c r="M332" s="247"/>
      <c r="N332" s="247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</row>
    <row r="333" spans="1:28">
      <c r="A333" s="192"/>
      <c r="B333" s="192"/>
      <c r="C333" s="192"/>
      <c r="D333" s="247"/>
      <c r="E333" s="192"/>
      <c r="F333" s="192"/>
      <c r="G333" s="247"/>
      <c r="H333" s="247"/>
      <c r="I333" s="192"/>
      <c r="J333" s="192"/>
      <c r="K333" s="278"/>
      <c r="L333" s="247"/>
      <c r="M333" s="247"/>
      <c r="N333" s="247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</row>
    <row r="334" spans="1:28">
      <c r="A334" s="192"/>
      <c r="B334" s="192"/>
      <c r="C334" s="192"/>
      <c r="D334" s="247"/>
      <c r="E334" s="192"/>
      <c r="F334" s="192"/>
      <c r="G334" s="247"/>
      <c r="H334" s="247"/>
      <c r="I334" s="192"/>
      <c r="J334" s="192"/>
      <c r="K334" s="278"/>
      <c r="L334" s="247"/>
      <c r="M334" s="247"/>
      <c r="N334" s="247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</row>
    <row r="335" spans="1:28">
      <c r="A335" s="192"/>
      <c r="B335" s="192"/>
      <c r="C335" s="192"/>
      <c r="D335" s="247"/>
      <c r="E335" s="192"/>
      <c r="F335" s="192"/>
      <c r="G335" s="247"/>
      <c r="H335" s="247"/>
      <c r="I335" s="192"/>
      <c r="J335" s="192"/>
      <c r="K335" s="278"/>
      <c r="L335" s="247"/>
      <c r="M335" s="247"/>
      <c r="N335" s="247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</row>
    <row r="336" spans="1:28">
      <c r="A336" s="192"/>
      <c r="B336" s="192"/>
      <c r="C336" s="192"/>
      <c r="D336" s="247"/>
      <c r="E336" s="192"/>
      <c r="F336" s="192"/>
      <c r="G336" s="247"/>
      <c r="H336" s="247"/>
      <c r="I336" s="192"/>
      <c r="J336" s="192"/>
      <c r="K336" s="278"/>
      <c r="L336" s="247"/>
      <c r="M336" s="247"/>
      <c r="N336" s="247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</row>
    <row r="337" spans="1:28">
      <c r="A337" s="192"/>
      <c r="B337" s="192"/>
      <c r="C337" s="192"/>
      <c r="D337" s="247"/>
      <c r="E337" s="192"/>
      <c r="F337" s="192"/>
      <c r="G337" s="247"/>
      <c r="H337" s="247"/>
      <c r="I337" s="192"/>
      <c r="J337" s="192"/>
      <c r="K337" s="278"/>
      <c r="L337" s="247"/>
      <c r="M337" s="247"/>
      <c r="N337" s="247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</row>
    <row r="338" spans="1:28">
      <c r="A338" s="192"/>
      <c r="B338" s="192"/>
      <c r="C338" s="192"/>
      <c r="D338" s="247"/>
      <c r="E338" s="192"/>
      <c r="F338" s="192"/>
      <c r="G338" s="247"/>
      <c r="H338" s="247"/>
      <c r="I338" s="192"/>
      <c r="J338" s="192"/>
      <c r="K338" s="278"/>
      <c r="L338" s="247"/>
      <c r="M338" s="247"/>
      <c r="N338" s="247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</row>
    <row r="339" spans="1:28">
      <c r="A339" s="192"/>
      <c r="B339" s="192"/>
      <c r="C339" s="192"/>
      <c r="D339" s="247"/>
      <c r="E339" s="192"/>
      <c r="F339" s="192"/>
      <c r="G339" s="247"/>
      <c r="H339" s="247"/>
      <c r="I339" s="192"/>
      <c r="J339" s="192"/>
      <c r="K339" s="278"/>
      <c r="L339" s="247"/>
      <c r="M339" s="247"/>
      <c r="N339" s="247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</row>
    <row r="340" spans="1:28">
      <c r="A340" s="192"/>
      <c r="B340" s="192"/>
      <c r="C340" s="192"/>
      <c r="D340" s="247"/>
      <c r="E340" s="192"/>
      <c r="F340" s="192"/>
      <c r="G340" s="247"/>
      <c r="H340" s="247"/>
      <c r="I340" s="192"/>
      <c r="J340" s="192"/>
      <c r="K340" s="278"/>
      <c r="L340" s="247"/>
      <c r="M340" s="247"/>
      <c r="N340" s="247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</row>
    <row r="341" spans="1:28">
      <c r="A341" s="192"/>
      <c r="B341" s="192"/>
      <c r="C341" s="192"/>
      <c r="D341" s="247"/>
      <c r="E341" s="192"/>
      <c r="F341" s="192"/>
      <c r="G341" s="247"/>
      <c r="H341" s="247"/>
      <c r="I341" s="192"/>
      <c r="J341" s="192"/>
      <c r="K341" s="278"/>
      <c r="L341" s="247"/>
      <c r="M341" s="247"/>
      <c r="N341" s="247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</row>
    <row r="342" spans="1:28">
      <c r="A342" s="192"/>
      <c r="B342" s="192"/>
      <c r="C342" s="192"/>
      <c r="D342" s="247"/>
      <c r="E342" s="192"/>
      <c r="F342" s="192"/>
      <c r="G342" s="247"/>
      <c r="H342" s="247"/>
      <c r="I342" s="192"/>
      <c r="J342" s="192"/>
      <c r="K342" s="278"/>
      <c r="L342" s="247"/>
      <c r="M342" s="247"/>
      <c r="N342" s="247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</row>
    <row r="343" spans="1:28">
      <c r="A343" s="192"/>
      <c r="B343" s="192"/>
      <c r="C343" s="192"/>
      <c r="D343" s="247"/>
      <c r="E343" s="192"/>
      <c r="F343" s="192"/>
      <c r="G343" s="247"/>
      <c r="H343" s="247"/>
      <c r="I343" s="192"/>
      <c r="J343" s="192"/>
      <c r="K343" s="278"/>
      <c r="L343" s="247"/>
      <c r="M343" s="247"/>
      <c r="N343" s="247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</row>
    <row r="344" spans="1:28">
      <c r="A344" s="192"/>
      <c r="B344" s="192"/>
      <c r="C344" s="192"/>
      <c r="D344" s="247"/>
      <c r="E344" s="192"/>
      <c r="F344" s="192"/>
      <c r="G344" s="247"/>
      <c r="H344" s="247"/>
      <c r="I344" s="192"/>
      <c r="J344" s="192"/>
      <c r="K344" s="278"/>
      <c r="L344" s="247"/>
      <c r="M344" s="247"/>
      <c r="N344" s="247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</row>
    <row r="345" spans="1:28">
      <c r="A345" s="192"/>
      <c r="B345" s="192"/>
      <c r="C345" s="192"/>
      <c r="D345" s="247"/>
      <c r="E345" s="192"/>
      <c r="F345" s="192"/>
      <c r="G345" s="247"/>
      <c r="H345" s="247"/>
      <c r="I345" s="192"/>
      <c r="J345" s="192"/>
      <c r="K345" s="278"/>
      <c r="L345" s="247"/>
      <c r="M345" s="247"/>
      <c r="N345" s="247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</row>
    <row r="346" spans="1:28">
      <c r="A346" s="192"/>
      <c r="B346" s="192"/>
      <c r="C346" s="192"/>
      <c r="D346" s="247"/>
      <c r="E346" s="192"/>
      <c r="F346" s="192"/>
      <c r="G346" s="247"/>
      <c r="H346" s="247"/>
      <c r="I346" s="192"/>
      <c r="J346" s="192"/>
      <c r="K346" s="278"/>
      <c r="L346" s="247"/>
      <c r="M346" s="247"/>
      <c r="N346" s="247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</row>
    <row r="347" spans="1:28">
      <c r="A347" s="192"/>
      <c r="B347" s="192"/>
      <c r="C347" s="192"/>
      <c r="D347" s="247"/>
      <c r="E347" s="192"/>
      <c r="F347" s="192"/>
      <c r="G347" s="247"/>
      <c r="H347" s="247"/>
      <c r="I347" s="192"/>
      <c r="J347" s="192"/>
      <c r="K347" s="278"/>
      <c r="L347" s="247"/>
      <c r="M347" s="247"/>
      <c r="N347" s="247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</row>
    <row r="348" spans="1:28">
      <c r="A348" s="192"/>
      <c r="B348" s="192"/>
      <c r="C348" s="192"/>
      <c r="D348" s="247"/>
      <c r="E348" s="192"/>
      <c r="F348" s="192"/>
      <c r="G348" s="247"/>
      <c r="H348" s="247"/>
      <c r="I348" s="192"/>
      <c r="J348" s="192"/>
      <c r="K348" s="278"/>
      <c r="L348" s="247"/>
      <c r="M348" s="247"/>
      <c r="N348" s="247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</row>
    <row r="349" spans="1:28">
      <c r="A349" s="192"/>
      <c r="B349" s="192"/>
      <c r="C349" s="192"/>
      <c r="D349" s="247"/>
      <c r="E349" s="192"/>
      <c r="F349" s="192"/>
      <c r="G349" s="247"/>
      <c r="H349" s="247"/>
      <c r="I349" s="192"/>
      <c r="J349" s="192"/>
      <c r="K349" s="278"/>
      <c r="L349" s="247"/>
      <c r="M349" s="247"/>
      <c r="N349" s="247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</row>
    <row r="350" spans="1:28">
      <c r="A350" s="192"/>
      <c r="B350" s="192"/>
      <c r="C350" s="192"/>
      <c r="D350" s="247"/>
      <c r="E350" s="192"/>
      <c r="F350" s="192"/>
      <c r="G350" s="247"/>
      <c r="H350" s="247"/>
      <c r="I350" s="192"/>
      <c r="J350" s="192"/>
      <c r="K350" s="278"/>
      <c r="L350" s="247"/>
      <c r="M350" s="247"/>
      <c r="N350" s="247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</row>
    <row r="351" spans="1:28">
      <c r="A351" s="192"/>
      <c r="B351" s="192"/>
      <c r="C351" s="192"/>
      <c r="D351" s="247"/>
      <c r="E351" s="192"/>
      <c r="F351" s="192"/>
      <c r="G351" s="247"/>
      <c r="H351" s="247"/>
      <c r="I351" s="192"/>
      <c r="J351" s="192"/>
      <c r="K351" s="278"/>
      <c r="L351" s="247"/>
      <c r="M351" s="247"/>
      <c r="N351" s="247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</row>
    <row r="352" spans="1:28">
      <c r="A352" s="192"/>
      <c r="B352" s="192"/>
      <c r="C352" s="192"/>
      <c r="D352" s="247"/>
      <c r="E352" s="192"/>
      <c r="F352" s="192"/>
      <c r="G352" s="247"/>
      <c r="H352" s="247"/>
      <c r="I352" s="192"/>
      <c r="J352" s="192"/>
      <c r="K352" s="278"/>
      <c r="L352" s="247"/>
      <c r="M352" s="247"/>
      <c r="N352" s="247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</row>
    <row r="353" spans="1:28">
      <c r="A353" s="192"/>
      <c r="B353" s="192"/>
      <c r="C353" s="192"/>
      <c r="D353" s="247"/>
      <c r="E353" s="192"/>
      <c r="F353" s="192"/>
      <c r="G353" s="247"/>
      <c r="H353" s="247"/>
      <c r="I353" s="192"/>
      <c r="J353" s="192"/>
      <c r="K353" s="278"/>
      <c r="L353" s="247"/>
      <c r="M353" s="247"/>
      <c r="N353" s="247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</row>
    <row r="354" spans="1:28">
      <c r="A354" s="192"/>
      <c r="B354" s="192"/>
      <c r="C354" s="192"/>
      <c r="D354" s="247"/>
      <c r="E354" s="192"/>
      <c r="F354" s="192"/>
      <c r="G354" s="247"/>
      <c r="H354" s="247"/>
      <c r="I354" s="192"/>
      <c r="J354" s="192"/>
      <c r="K354" s="278"/>
      <c r="L354" s="247"/>
      <c r="M354" s="247"/>
      <c r="N354" s="247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</row>
    <row r="355" spans="1:28">
      <c r="A355" s="192"/>
      <c r="B355" s="192"/>
      <c r="C355" s="192"/>
      <c r="D355" s="247"/>
      <c r="E355" s="192"/>
      <c r="F355" s="192"/>
      <c r="G355" s="247"/>
      <c r="H355" s="247"/>
      <c r="I355" s="192"/>
      <c r="J355" s="192"/>
      <c r="K355" s="278"/>
      <c r="L355" s="247"/>
      <c r="M355" s="247"/>
      <c r="N355" s="247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</row>
    <row r="356" spans="1:28">
      <c r="A356" s="192"/>
      <c r="B356" s="192"/>
      <c r="C356" s="192"/>
      <c r="D356" s="247"/>
      <c r="E356" s="192"/>
      <c r="F356" s="192"/>
      <c r="G356" s="247"/>
      <c r="H356" s="247"/>
      <c r="I356" s="192"/>
      <c r="J356" s="192"/>
      <c r="K356" s="278"/>
      <c r="L356" s="247"/>
      <c r="M356" s="247"/>
      <c r="N356" s="247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</row>
    <row r="357" spans="1:28">
      <c r="A357" s="192"/>
      <c r="B357" s="192"/>
      <c r="C357" s="192"/>
      <c r="D357" s="247"/>
      <c r="E357" s="192"/>
      <c r="F357" s="192"/>
      <c r="G357" s="247"/>
      <c r="H357" s="247"/>
      <c r="I357" s="192"/>
      <c r="J357" s="192"/>
      <c r="K357" s="278"/>
      <c r="L357" s="247"/>
      <c r="M357" s="247"/>
      <c r="N357" s="247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</row>
    <row r="358" spans="1:28">
      <c r="A358" s="192"/>
      <c r="B358" s="192"/>
      <c r="C358" s="192"/>
      <c r="D358" s="247"/>
      <c r="E358" s="192"/>
      <c r="F358" s="192"/>
      <c r="G358" s="247"/>
      <c r="H358" s="247"/>
      <c r="I358" s="192"/>
      <c r="J358" s="192"/>
      <c r="K358" s="278"/>
      <c r="L358" s="247"/>
      <c r="M358" s="247"/>
      <c r="N358" s="247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</row>
    <row r="359" spans="1:28">
      <c r="A359" s="192"/>
      <c r="B359" s="192"/>
      <c r="C359" s="192"/>
      <c r="D359" s="247"/>
      <c r="E359" s="192"/>
      <c r="F359" s="192"/>
      <c r="G359" s="247"/>
      <c r="H359" s="247"/>
      <c r="I359" s="192"/>
      <c r="J359" s="192"/>
      <c r="K359" s="278"/>
      <c r="L359" s="247"/>
      <c r="M359" s="247"/>
      <c r="N359" s="247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</row>
    <row r="360" spans="1:28">
      <c r="A360" s="192"/>
      <c r="B360" s="192"/>
      <c r="C360" s="192"/>
      <c r="D360" s="247"/>
      <c r="E360" s="192"/>
      <c r="F360" s="192"/>
      <c r="G360" s="247"/>
      <c r="H360" s="247"/>
      <c r="I360" s="192"/>
      <c r="J360" s="192"/>
      <c r="K360" s="278"/>
      <c r="L360" s="247"/>
      <c r="M360" s="247"/>
      <c r="N360" s="247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</row>
    <row r="361" spans="1:28">
      <c r="A361" s="192"/>
      <c r="B361" s="192"/>
      <c r="C361" s="192"/>
      <c r="D361" s="247"/>
      <c r="E361" s="192"/>
      <c r="F361" s="192"/>
      <c r="G361" s="247"/>
      <c r="H361" s="247"/>
      <c r="I361" s="192"/>
      <c r="J361" s="192"/>
      <c r="K361" s="278"/>
      <c r="L361" s="247"/>
      <c r="M361" s="247"/>
      <c r="N361" s="247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</row>
    <row r="362" spans="1:28">
      <c r="A362" s="192"/>
      <c r="B362" s="192"/>
      <c r="C362" s="192"/>
      <c r="D362" s="247"/>
      <c r="E362" s="192"/>
      <c r="F362" s="192"/>
      <c r="G362" s="247"/>
      <c r="H362" s="247"/>
      <c r="I362" s="192"/>
      <c r="J362" s="192"/>
      <c r="K362" s="278"/>
      <c r="L362" s="247"/>
      <c r="M362" s="247"/>
      <c r="N362" s="247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</row>
    <row r="363" spans="1:28">
      <c r="A363" s="192"/>
      <c r="B363" s="192"/>
      <c r="C363" s="192"/>
      <c r="D363" s="247"/>
      <c r="E363" s="192"/>
      <c r="F363" s="192"/>
      <c r="G363" s="247"/>
      <c r="H363" s="247"/>
      <c r="I363" s="192"/>
      <c r="J363" s="192"/>
      <c r="K363" s="278"/>
      <c r="L363" s="247"/>
      <c r="M363" s="247"/>
      <c r="N363" s="247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</row>
    <row r="364" spans="1:28">
      <c r="A364" s="192"/>
      <c r="B364" s="192"/>
      <c r="C364" s="192"/>
      <c r="D364" s="247"/>
      <c r="E364" s="192"/>
      <c r="F364" s="192"/>
      <c r="G364" s="247"/>
      <c r="H364" s="247"/>
      <c r="I364" s="192"/>
      <c r="J364" s="192"/>
      <c r="K364" s="278"/>
      <c r="L364" s="247"/>
      <c r="M364" s="247"/>
      <c r="N364" s="247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</row>
    <row r="365" spans="1:28">
      <c r="A365" s="192"/>
      <c r="B365" s="192"/>
      <c r="C365" s="192"/>
      <c r="D365" s="247"/>
      <c r="E365" s="192"/>
      <c r="F365" s="192"/>
      <c r="G365" s="247"/>
      <c r="H365" s="247"/>
      <c r="I365" s="192"/>
      <c r="J365" s="192"/>
      <c r="K365" s="278"/>
      <c r="L365" s="247"/>
      <c r="M365" s="247"/>
      <c r="N365" s="247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</row>
    <row r="366" spans="1:28">
      <c r="A366" s="192"/>
      <c r="B366" s="192"/>
      <c r="C366" s="192"/>
      <c r="D366" s="247"/>
      <c r="E366" s="192"/>
      <c r="F366" s="192"/>
      <c r="G366" s="247"/>
      <c r="H366" s="247"/>
      <c r="I366" s="192"/>
      <c r="J366" s="192"/>
      <c r="K366" s="278"/>
      <c r="L366" s="247"/>
      <c r="M366" s="247"/>
      <c r="N366" s="247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</row>
    <row r="367" spans="1:28">
      <c r="A367" s="192"/>
      <c r="B367" s="192"/>
      <c r="C367" s="192"/>
      <c r="D367" s="247"/>
      <c r="E367" s="192"/>
      <c r="F367" s="192"/>
      <c r="G367" s="247"/>
      <c r="H367" s="247"/>
      <c r="I367" s="192"/>
      <c r="J367" s="192"/>
      <c r="K367" s="278"/>
      <c r="L367" s="247"/>
      <c r="M367" s="247"/>
      <c r="N367" s="247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</row>
    <row r="368" spans="1:28">
      <c r="A368" s="192"/>
      <c r="B368" s="192"/>
      <c r="C368" s="192"/>
      <c r="D368" s="247"/>
      <c r="E368" s="192"/>
      <c r="F368" s="192"/>
      <c r="G368" s="247"/>
      <c r="H368" s="247"/>
      <c r="I368" s="192"/>
      <c r="J368" s="192"/>
      <c r="K368" s="278"/>
      <c r="L368" s="247"/>
      <c r="M368" s="247"/>
      <c r="N368" s="247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</row>
    <row r="369" spans="1:28">
      <c r="A369" s="192"/>
      <c r="B369" s="192"/>
      <c r="C369" s="192"/>
      <c r="D369" s="247"/>
      <c r="E369" s="192"/>
      <c r="F369" s="192"/>
      <c r="G369" s="247"/>
      <c r="H369" s="247"/>
      <c r="I369" s="192"/>
      <c r="J369" s="192"/>
      <c r="K369" s="278"/>
      <c r="L369" s="247"/>
      <c r="M369" s="247"/>
      <c r="N369" s="247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</row>
    <row r="370" spans="1:28">
      <c r="A370" s="192"/>
      <c r="B370" s="192"/>
      <c r="C370" s="192"/>
      <c r="D370" s="247"/>
      <c r="E370" s="192"/>
      <c r="F370" s="192"/>
      <c r="G370" s="247"/>
      <c r="H370" s="247"/>
      <c r="I370" s="192"/>
      <c r="J370" s="192"/>
      <c r="K370" s="278"/>
      <c r="L370" s="247"/>
      <c r="M370" s="247"/>
      <c r="N370" s="247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</row>
    <row r="371" spans="1:28">
      <c r="A371" s="192"/>
      <c r="B371" s="192"/>
      <c r="C371" s="192"/>
      <c r="D371" s="247"/>
      <c r="E371" s="192"/>
      <c r="F371" s="192"/>
      <c r="G371" s="247"/>
      <c r="H371" s="247"/>
      <c r="I371" s="192"/>
      <c r="J371" s="192"/>
      <c r="K371" s="278"/>
      <c r="L371" s="247"/>
      <c r="M371" s="247"/>
      <c r="N371" s="247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</row>
    <row r="372" spans="1:28">
      <c r="A372" s="192"/>
      <c r="B372" s="192"/>
      <c r="C372" s="192"/>
      <c r="D372" s="247"/>
      <c r="E372" s="192"/>
      <c r="F372" s="192"/>
      <c r="G372" s="247"/>
      <c r="H372" s="247"/>
      <c r="I372" s="192"/>
      <c r="J372" s="192"/>
      <c r="K372" s="278"/>
      <c r="L372" s="247"/>
      <c r="M372" s="247"/>
      <c r="N372" s="247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</row>
    <row r="373" spans="1:28">
      <c r="A373" s="192"/>
      <c r="B373" s="192"/>
      <c r="C373" s="192"/>
      <c r="D373" s="247"/>
      <c r="E373" s="192"/>
      <c r="F373" s="192"/>
      <c r="G373" s="247"/>
      <c r="H373" s="247"/>
      <c r="I373" s="192"/>
      <c r="J373" s="192"/>
      <c r="K373" s="278"/>
      <c r="L373" s="247"/>
      <c r="M373" s="247"/>
      <c r="N373" s="247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</row>
    <row r="374" spans="1:28">
      <c r="A374" s="192"/>
      <c r="B374" s="192"/>
      <c r="C374" s="192"/>
      <c r="D374" s="247"/>
      <c r="E374" s="192"/>
      <c r="F374" s="192"/>
      <c r="G374" s="247"/>
      <c r="H374" s="247"/>
      <c r="I374" s="192"/>
      <c r="J374" s="192"/>
      <c r="K374" s="278"/>
      <c r="L374" s="247"/>
      <c r="M374" s="247"/>
      <c r="N374" s="247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</row>
    <row r="375" spans="1:28">
      <c r="A375" s="192"/>
      <c r="B375" s="192"/>
      <c r="C375" s="192"/>
      <c r="D375" s="247"/>
      <c r="E375" s="192"/>
      <c r="F375" s="192"/>
      <c r="G375" s="247"/>
      <c r="H375" s="247"/>
      <c r="I375" s="192"/>
      <c r="J375" s="192"/>
      <c r="K375" s="278"/>
      <c r="L375" s="247"/>
      <c r="M375" s="247"/>
      <c r="N375" s="247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</row>
    <row r="376" spans="1:28">
      <c r="A376" s="192"/>
      <c r="B376" s="192"/>
      <c r="C376" s="192"/>
      <c r="D376" s="247"/>
      <c r="E376" s="192"/>
      <c r="F376" s="192"/>
      <c r="G376" s="247"/>
      <c r="H376" s="247"/>
      <c r="I376" s="192"/>
      <c r="J376" s="192"/>
      <c r="K376" s="278"/>
      <c r="L376" s="247"/>
      <c r="M376" s="247"/>
      <c r="N376" s="247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</row>
    <row r="377" spans="1:28">
      <c r="A377" s="192"/>
      <c r="B377" s="192"/>
      <c r="C377" s="192"/>
      <c r="D377" s="247"/>
      <c r="E377" s="192"/>
      <c r="F377" s="192"/>
      <c r="G377" s="247"/>
      <c r="H377" s="247"/>
      <c r="I377" s="192"/>
      <c r="J377" s="192"/>
      <c r="K377" s="278"/>
      <c r="L377" s="247"/>
      <c r="M377" s="247"/>
      <c r="N377" s="247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</row>
    <row r="378" spans="1:28">
      <c r="A378" s="192"/>
      <c r="B378" s="192"/>
      <c r="C378" s="192"/>
      <c r="D378" s="247"/>
      <c r="E378" s="192"/>
      <c r="F378" s="192"/>
      <c r="G378" s="247"/>
      <c r="H378" s="247"/>
      <c r="I378" s="192"/>
      <c r="J378" s="192"/>
      <c r="K378" s="278"/>
      <c r="L378" s="247"/>
      <c r="M378" s="247"/>
      <c r="N378" s="247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</row>
    <row r="379" spans="1:28">
      <c r="A379" s="192"/>
      <c r="B379" s="192"/>
      <c r="C379" s="192"/>
      <c r="D379" s="247"/>
      <c r="E379" s="192"/>
      <c r="F379" s="192"/>
      <c r="G379" s="247"/>
      <c r="H379" s="247"/>
      <c r="I379" s="192"/>
      <c r="J379" s="192"/>
      <c r="K379" s="278"/>
      <c r="L379" s="247"/>
      <c r="M379" s="247"/>
      <c r="N379" s="247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</row>
    <row r="380" spans="1:28">
      <c r="A380" s="192"/>
      <c r="B380" s="192"/>
      <c r="C380" s="192"/>
      <c r="D380" s="247"/>
      <c r="E380" s="192"/>
      <c r="F380" s="192"/>
      <c r="G380" s="247"/>
      <c r="H380" s="247"/>
      <c r="I380" s="192"/>
      <c r="J380" s="192"/>
      <c r="K380" s="278"/>
      <c r="L380" s="247"/>
      <c r="M380" s="247"/>
      <c r="N380" s="247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</row>
    <row r="381" spans="1:28">
      <c r="A381" s="192"/>
      <c r="B381" s="192"/>
      <c r="C381" s="192"/>
      <c r="D381" s="247"/>
      <c r="E381" s="192"/>
      <c r="F381" s="192"/>
      <c r="G381" s="247"/>
      <c r="H381" s="247"/>
      <c r="I381" s="192"/>
      <c r="J381" s="192"/>
      <c r="K381" s="278"/>
      <c r="L381" s="247"/>
      <c r="M381" s="247"/>
      <c r="N381" s="247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</row>
    <row r="382" spans="1:28">
      <c r="A382" s="192"/>
      <c r="B382" s="192"/>
      <c r="C382" s="192"/>
      <c r="D382" s="247"/>
      <c r="E382" s="192"/>
      <c r="F382" s="192"/>
      <c r="G382" s="247"/>
      <c r="H382" s="247"/>
      <c r="I382" s="192"/>
      <c r="J382" s="192"/>
      <c r="K382" s="278"/>
      <c r="L382" s="247"/>
      <c r="M382" s="247"/>
      <c r="N382" s="247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</row>
    <row r="383" spans="1:28">
      <c r="A383" s="192"/>
      <c r="B383" s="192"/>
      <c r="C383" s="192"/>
      <c r="D383" s="247"/>
      <c r="E383" s="192"/>
      <c r="F383" s="192"/>
      <c r="G383" s="247"/>
      <c r="H383" s="247"/>
      <c r="I383" s="192"/>
      <c r="J383" s="192"/>
      <c r="K383" s="278"/>
      <c r="L383" s="247"/>
      <c r="M383" s="247"/>
      <c r="N383" s="247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</row>
    <row r="384" spans="1:28">
      <c r="A384" s="192"/>
      <c r="B384" s="192"/>
      <c r="C384" s="192"/>
      <c r="D384" s="247"/>
      <c r="E384" s="192"/>
      <c r="F384" s="192"/>
      <c r="G384" s="247"/>
      <c r="H384" s="247"/>
      <c r="I384" s="192"/>
      <c r="J384" s="192"/>
      <c r="K384" s="278"/>
      <c r="L384" s="247"/>
      <c r="M384" s="247"/>
      <c r="N384" s="247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</row>
    <row r="385" spans="1:28">
      <c r="A385" s="192"/>
      <c r="B385" s="192"/>
      <c r="C385" s="192"/>
      <c r="D385" s="247"/>
      <c r="E385" s="192"/>
      <c r="F385" s="192"/>
      <c r="G385" s="247"/>
      <c r="H385" s="247"/>
      <c r="I385" s="192"/>
      <c r="J385" s="192"/>
      <c r="K385" s="278"/>
      <c r="L385" s="247"/>
      <c r="M385" s="247"/>
      <c r="N385" s="247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</row>
    <row r="386" spans="1:28">
      <c r="A386" s="192"/>
      <c r="B386" s="192"/>
      <c r="C386" s="192"/>
      <c r="D386" s="247"/>
      <c r="E386" s="192"/>
      <c r="F386" s="192"/>
      <c r="G386" s="247"/>
      <c r="H386" s="247"/>
      <c r="I386" s="192"/>
      <c r="J386" s="192"/>
      <c r="K386" s="278"/>
      <c r="L386" s="247"/>
      <c r="M386" s="247"/>
      <c r="N386" s="247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</row>
    <row r="387" spans="1:28">
      <c r="A387" s="192"/>
      <c r="B387" s="192"/>
      <c r="C387" s="192"/>
      <c r="D387" s="247"/>
      <c r="E387" s="192"/>
      <c r="F387" s="192"/>
      <c r="G387" s="247"/>
      <c r="H387" s="247"/>
      <c r="I387" s="192"/>
      <c r="J387" s="192"/>
      <c r="K387" s="278"/>
      <c r="L387" s="247"/>
      <c r="M387" s="247"/>
      <c r="N387" s="247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</row>
    <row r="388" spans="1:28">
      <c r="A388" s="192"/>
      <c r="B388" s="192"/>
      <c r="C388" s="192"/>
      <c r="D388" s="247"/>
      <c r="E388" s="192"/>
      <c r="F388" s="192"/>
      <c r="G388" s="247"/>
      <c r="H388" s="247"/>
      <c r="I388" s="192"/>
      <c r="J388" s="192"/>
      <c r="K388" s="278"/>
      <c r="L388" s="247"/>
      <c r="M388" s="247"/>
      <c r="N388" s="247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</row>
    <row r="389" spans="1:28">
      <c r="A389" s="192"/>
      <c r="B389" s="192"/>
      <c r="C389" s="192"/>
      <c r="D389" s="247"/>
      <c r="E389" s="192"/>
      <c r="F389" s="192"/>
      <c r="G389" s="247"/>
      <c r="H389" s="247"/>
      <c r="I389" s="192"/>
      <c r="J389" s="192"/>
      <c r="K389" s="278"/>
      <c r="L389" s="247"/>
      <c r="M389" s="247"/>
      <c r="N389" s="247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</row>
    <row r="390" spans="1:28">
      <c r="A390" s="192"/>
      <c r="B390" s="192"/>
      <c r="C390" s="192"/>
      <c r="D390" s="247"/>
      <c r="E390" s="192"/>
      <c r="F390" s="192"/>
      <c r="G390" s="247"/>
      <c r="H390" s="247"/>
      <c r="I390" s="192"/>
      <c r="J390" s="192"/>
      <c r="K390" s="278"/>
      <c r="L390" s="247"/>
      <c r="M390" s="247"/>
      <c r="N390" s="247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</row>
    <row r="391" spans="1:28">
      <c r="A391" s="192"/>
      <c r="B391" s="192"/>
      <c r="C391" s="192"/>
      <c r="D391" s="247"/>
      <c r="E391" s="192"/>
      <c r="F391" s="192"/>
      <c r="G391" s="247"/>
      <c r="H391" s="247"/>
      <c r="I391" s="192"/>
      <c r="J391" s="192"/>
      <c r="K391" s="278"/>
      <c r="L391" s="247"/>
      <c r="M391" s="247"/>
      <c r="N391" s="247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</row>
    <row r="392" spans="1:28">
      <c r="A392" s="192"/>
      <c r="B392" s="192"/>
      <c r="C392" s="192"/>
      <c r="D392" s="247"/>
      <c r="E392" s="192"/>
      <c r="F392" s="192"/>
      <c r="G392" s="247"/>
      <c r="H392" s="247"/>
      <c r="I392" s="192"/>
      <c r="J392" s="192"/>
      <c r="K392" s="278"/>
      <c r="L392" s="247"/>
      <c r="M392" s="247"/>
      <c r="N392" s="247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</row>
    <row r="393" spans="1:28">
      <c r="A393" s="192"/>
      <c r="B393" s="192"/>
      <c r="C393" s="192"/>
      <c r="D393" s="247"/>
      <c r="E393" s="192"/>
      <c r="F393" s="192"/>
      <c r="G393" s="247"/>
      <c r="H393" s="247"/>
      <c r="I393" s="192"/>
      <c r="J393" s="192"/>
      <c r="K393" s="278"/>
      <c r="L393" s="247"/>
      <c r="M393" s="247"/>
      <c r="N393" s="247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</row>
    <row r="394" spans="1:28">
      <c r="A394" s="192"/>
      <c r="B394" s="192"/>
      <c r="C394" s="192"/>
      <c r="D394" s="247"/>
      <c r="E394" s="192"/>
      <c r="F394" s="192"/>
      <c r="G394" s="247"/>
      <c r="H394" s="247"/>
      <c r="I394" s="192"/>
      <c r="J394" s="192"/>
      <c r="K394" s="278"/>
      <c r="L394" s="247"/>
      <c r="M394" s="247"/>
      <c r="N394" s="247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</row>
    <row r="395" spans="1:28">
      <c r="A395" s="192"/>
      <c r="B395" s="192"/>
      <c r="C395" s="192"/>
      <c r="D395" s="247"/>
      <c r="E395" s="192"/>
      <c r="F395" s="192"/>
      <c r="G395" s="247"/>
      <c r="H395" s="247"/>
      <c r="I395" s="192"/>
      <c r="J395" s="192"/>
      <c r="K395" s="278"/>
      <c r="L395" s="247"/>
      <c r="M395" s="247"/>
      <c r="N395" s="247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</row>
    <row r="396" spans="1:28">
      <c r="A396" s="192"/>
      <c r="B396" s="192"/>
      <c r="C396" s="192"/>
      <c r="D396" s="247"/>
      <c r="E396" s="192"/>
      <c r="F396" s="192"/>
      <c r="G396" s="247"/>
      <c r="H396" s="247"/>
      <c r="I396" s="192"/>
      <c r="J396" s="192"/>
      <c r="K396" s="278"/>
      <c r="L396" s="247"/>
      <c r="M396" s="247"/>
      <c r="N396" s="247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</row>
    <row r="397" spans="1:28">
      <c r="A397" s="192"/>
      <c r="B397" s="192"/>
      <c r="C397" s="192"/>
      <c r="D397" s="247"/>
      <c r="E397" s="192"/>
      <c r="F397" s="192"/>
      <c r="G397" s="247"/>
      <c r="H397" s="247"/>
      <c r="I397" s="192"/>
      <c r="J397" s="192"/>
      <c r="K397" s="278"/>
      <c r="L397" s="247"/>
      <c r="M397" s="247"/>
      <c r="N397" s="247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</row>
    <row r="398" spans="1:28">
      <c r="A398" s="192"/>
      <c r="B398" s="192"/>
      <c r="C398" s="192"/>
      <c r="D398" s="247"/>
      <c r="E398" s="192"/>
      <c r="F398" s="192"/>
      <c r="G398" s="247"/>
      <c r="H398" s="247"/>
      <c r="I398" s="192"/>
      <c r="J398" s="192"/>
      <c r="K398" s="278"/>
      <c r="L398" s="247"/>
      <c r="M398" s="247"/>
      <c r="N398" s="247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</row>
    <row r="399" spans="1:28">
      <c r="A399" s="192"/>
      <c r="B399" s="192"/>
      <c r="C399" s="192"/>
      <c r="D399" s="247"/>
      <c r="E399" s="192"/>
      <c r="F399" s="192"/>
      <c r="G399" s="247"/>
      <c r="H399" s="247"/>
      <c r="I399" s="192"/>
      <c r="J399" s="192"/>
      <c r="K399" s="278"/>
      <c r="L399" s="247"/>
      <c r="M399" s="247"/>
      <c r="N399" s="247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</row>
    <row r="400" spans="1:28">
      <c r="A400" s="192"/>
      <c r="B400" s="192"/>
      <c r="C400" s="192"/>
      <c r="D400" s="247"/>
      <c r="E400" s="192"/>
      <c r="F400" s="192"/>
      <c r="G400" s="247"/>
      <c r="H400" s="247"/>
      <c r="I400" s="192"/>
      <c r="J400" s="192"/>
      <c r="K400" s="278"/>
      <c r="L400" s="247"/>
      <c r="M400" s="247"/>
      <c r="N400" s="247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</row>
    <row r="401" spans="1:28">
      <c r="A401" s="192"/>
      <c r="B401" s="192"/>
      <c r="C401" s="192"/>
      <c r="D401" s="247"/>
      <c r="E401" s="192"/>
      <c r="F401" s="192"/>
      <c r="G401" s="247"/>
      <c r="H401" s="247"/>
      <c r="I401" s="192"/>
      <c r="J401" s="192"/>
      <c r="K401" s="278"/>
      <c r="L401" s="247"/>
      <c r="M401" s="247"/>
      <c r="N401" s="247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</row>
    <row r="402" spans="1:28">
      <c r="A402" s="192"/>
      <c r="B402" s="192"/>
      <c r="C402" s="192"/>
      <c r="D402" s="247"/>
      <c r="E402" s="192"/>
      <c r="F402" s="192"/>
      <c r="G402" s="247"/>
      <c r="H402" s="247"/>
      <c r="I402" s="192"/>
      <c r="J402" s="192"/>
      <c r="K402" s="278"/>
      <c r="L402" s="247"/>
      <c r="M402" s="247"/>
      <c r="N402" s="247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</row>
    <row r="403" spans="1:28">
      <c r="A403" s="192"/>
      <c r="B403" s="192"/>
      <c r="C403" s="192"/>
      <c r="D403" s="247"/>
      <c r="E403" s="192"/>
      <c r="F403" s="192"/>
      <c r="G403" s="247"/>
      <c r="H403" s="247"/>
      <c r="I403" s="192"/>
      <c r="J403" s="192"/>
      <c r="K403" s="278"/>
      <c r="L403" s="247"/>
      <c r="M403" s="247"/>
      <c r="N403" s="247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</row>
    <row r="404" spans="1:28">
      <c r="A404" s="192"/>
      <c r="B404" s="192"/>
      <c r="C404" s="192"/>
      <c r="D404" s="247"/>
      <c r="E404" s="192"/>
      <c r="F404" s="192"/>
      <c r="G404" s="247"/>
      <c r="H404" s="247"/>
      <c r="I404" s="192"/>
      <c r="J404" s="192"/>
      <c r="K404" s="278"/>
      <c r="L404" s="247"/>
      <c r="M404" s="247"/>
      <c r="N404" s="247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</row>
    <row r="405" spans="1:28">
      <c r="A405" s="192"/>
      <c r="B405" s="192"/>
      <c r="C405" s="192"/>
      <c r="D405" s="247"/>
      <c r="E405" s="192"/>
      <c r="F405" s="192"/>
      <c r="G405" s="247"/>
      <c r="H405" s="247"/>
      <c r="I405" s="192"/>
      <c r="J405" s="192"/>
      <c r="K405" s="278"/>
      <c r="L405" s="247"/>
      <c r="M405" s="247"/>
      <c r="N405" s="247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</row>
    <row r="406" spans="1:28">
      <c r="A406" s="192"/>
      <c r="B406" s="192"/>
      <c r="C406" s="192"/>
      <c r="D406" s="247"/>
      <c r="E406" s="192"/>
      <c r="F406" s="192"/>
      <c r="G406" s="247"/>
      <c r="H406" s="247"/>
      <c r="I406" s="192"/>
      <c r="J406" s="192"/>
      <c r="K406" s="278"/>
      <c r="L406" s="247"/>
      <c r="M406" s="247"/>
      <c r="N406" s="247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</row>
    <row r="407" spans="1:28">
      <c r="A407" s="192"/>
      <c r="B407" s="192"/>
      <c r="C407" s="192"/>
      <c r="D407" s="247"/>
      <c r="E407" s="192"/>
      <c r="F407" s="192"/>
      <c r="G407" s="247"/>
      <c r="H407" s="247"/>
      <c r="I407" s="192"/>
      <c r="J407" s="192"/>
      <c r="K407" s="278"/>
      <c r="L407" s="247"/>
      <c r="M407" s="247"/>
      <c r="N407" s="247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</row>
    <row r="408" spans="1:28">
      <c r="A408" s="192"/>
      <c r="B408" s="192"/>
      <c r="C408" s="192"/>
      <c r="D408" s="247"/>
      <c r="E408" s="192"/>
      <c r="F408" s="192"/>
      <c r="G408" s="247"/>
      <c r="H408" s="247"/>
      <c r="I408" s="192"/>
      <c r="J408" s="192"/>
      <c r="K408" s="278"/>
      <c r="L408" s="247"/>
      <c r="M408" s="247"/>
      <c r="N408" s="247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</row>
    <row r="409" spans="1:28">
      <c r="A409" s="192"/>
      <c r="B409" s="192"/>
      <c r="C409" s="192"/>
      <c r="D409" s="247"/>
      <c r="E409" s="192"/>
      <c r="F409" s="192"/>
      <c r="G409" s="247"/>
      <c r="H409" s="247"/>
      <c r="I409" s="192"/>
      <c r="J409" s="192"/>
      <c r="K409" s="278"/>
      <c r="L409" s="247"/>
      <c r="M409" s="247"/>
      <c r="N409" s="247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</row>
    <row r="410" spans="1:28">
      <c r="A410" s="192"/>
      <c r="B410" s="192"/>
      <c r="C410" s="192"/>
      <c r="D410" s="247"/>
      <c r="E410" s="192"/>
      <c r="F410" s="192"/>
      <c r="G410" s="247"/>
      <c r="H410" s="247"/>
      <c r="I410" s="192"/>
      <c r="J410" s="192"/>
      <c r="K410" s="278"/>
      <c r="L410" s="247"/>
      <c r="M410" s="247"/>
      <c r="N410" s="247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</row>
    <row r="411" spans="1:28">
      <c r="A411" s="192"/>
      <c r="B411" s="192"/>
      <c r="C411" s="192"/>
      <c r="D411" s="247"/>
      <c r="E411" s="192"/>
      <c r="F411" s="192"/>
      <c r="G411" s="247"/>
      <c r="H411" s="247"/>
      <c r="I411" s="192"/>
      <c r="J411" s="192"/>
      <c r="K411" s="278"/>
      <c r="L411" s="247"/>
      <c r="M411" s="247"/>
      <c r="N411" s="247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</row>
    <row r="412" spans="1:28">
      <c r="A412" s="192"/>
      <c r="B412" s="192"/>
      <c r="C412" s="192"/>
      <c r="D412" s="247"/>
      <c r="E412" s="192"/>
      <c r="F412" s="192"/>
      <c r="G412" s="247"/>
      <c r="H412" s="247"/>
      <c r="I412" s="192"/>
      <c r="J412" s="192"/>
      <c r="K412" s="278"/>
      <c r="L412" s="247"/>
      <c r="M412" s="247"/>
      <c r="N412" s="247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</row>
    <row r="413" spans="1:28">
      <c r="A413" s="192"/>
      <c r="B413" s="192"/>
      <c r="C413" s="192"/>
      <c r="D413" s="247"/>
      <c r="E413" s="192"/>
      <c r="F413" s="192"/>
      <c r="G413" s="247"/>
      <c r="H413" s="247"/>
      <c r="I413" s="192"/>
      <c r="J413" s="192"/>
      <c r="K413" s="278"/>
      <c r="L413" s="247"/>
      <c r="M413" s="247"/>
      <c r="N413" s="247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</row>
    <row r="414" spans="1:28">
      <c r="A414" s="192"/>
      <c r="B414" s="192"/>
      <c r="C414" s="192"/>
      <c r="D414" s="247"/>
      <c r="E414" s="192"/>
      <c r="F414" s="192"/>
      <c r="G414" s="247"/>
      <c r="H414" s="247"/>
      <c r="I414" s="192"/>
      <c r="J414" s="192"/>
      <c r="K414" s="278"/>
      <c r="L414" s="247"/>
      <c r="M414" s="247"/>
      <c r="N414" s="247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</row>
    <row r="415" spans="1:28">
      <c r="A415" s="192"/>
      <c r="B415" s="192"/>
      <c r="C415" s="192"/>
      <c r="D415" s="247"/>
      <c r="E415" s="192"/>
      <c r="F415" s="192"/>
      <c r="G415" s="247"/>
      <c r="H415" s="247"/>
      <c r="I415" s="192"/>
      <c r="J415" s="192"/>
      <c r="K415" s="278"/>
      <c r="L415" s="247"/>
      <c r="M415" s="247"/>
      <c r="N415" s="247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</row>
    <row r="416" spans="1:28">
      <c r="A416" s="192"/>
      <c r="B416" s="192"/>
      <c r="C416" s="192"/>
      <c r="D416" s="247"/>
      <c r="E416" s="192"/>
      <c r="F416" s="192"/>
      <c r="G416" s="247"/>
      <c r="H416" s="247"/>
      <c r="I416" s="192"/>
      <c r="J416" s="192"/>
      <c r="K416" s="278"/>
      <c r="L416" s="247"/>
      <c r="M416" s="247"/>
      <c r="N416" s="247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</row>
    <row r="417" spans="1:28">
      <c r="A417" s="192"/>
      <c r="B417" s="192"/>
      <c r="C417" s="192"/>
      <c r="D417" s="247"/>
      <c r="E417" s="192"/>
      <c r="F417" s="192"/>
      <c r="G417" s="247"/>
      <c r="H417" s="247"/>
      <c r="I417" s="192"/>
      <c r="J417" s="192"/>
      <c r="K417" s="278"/>
      <c r="L417" s="247"/>
      <c r="M417" s="247"/>
      <c r="N417" s="247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</row>
    <row r="418" spans="1:28">
      <c r="A418" s="192"/>
      <c r="B418" s="192"/>
      <c r="C418" s="192"/>
      <c r="D418" s="247"/>
      <c r="E418" s="192"/>
      <c r="F418" s="192"/>
      <c r="G418" s="247"/>
      <c r="H418" s="247"/>
      <c r="I418" s="192"/>
      <c r="J418" s="192"/>
      <c r="K418" s="278"/>
      <c r="L418" s="247"/>
      <c r="M418" s="247"/>
      <c r="N418" s="247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</row>
    <row r="419" spans="1:28">
      <c r="A419" s="192"/>
      <c r="B419" s="192"/>
      <c r="C419" s="192"/>
      <c r="D419" s="247"/>
      <c r="E419" s="192"/>
      <c r="F419" s="192"/>
      <c r="G419" s="247"/>
      <c r="H419" s="247"/>
      <c r="I419" s="192"/>
      <c r="J419" s="192"/>
      <c r="K419" s="278"/>
      <c r="L419" s="247"/>
      <c r="M419" s="247"/>
      <c r="N419" s="247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</row>
    <row r="420" spans="1:28">
      <c r="A420" s="192"/>
      <c r="B420" s="192"/>
      <c r="C420" s="192"/>
      <c r="D420" s="247"/>
      <c r="E420" s="192"/>
      <c r="F420" s="192"/>
      <c r="G420" s="247"/>
      <c r="H420" s="247"/>
      <c r="I420" s="192"/>
      <c r="J420" s="192"/>
      <c r="K420" s="278"/>
      <c r="L420" s="247"/>
      <c r="M420" s="247"/>
      <c r="N420" s="247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</row>
    <row r="421" spans="1:28">
      <c r="A421" s="192"/>
      <c r="B421" s="192"/>
      <c r="C421" s="192"/>
      <c r="D421" s="247"/>
      <c r="E421" s="192"/>
      <c r="F421" s="192"/>
      <c r="G421" s="247"/>
      <c r="H421" s="247"/>
      <c r="I421" s="192"/>
      <c r="J421" s="192"/>
      <c r="K421" s="278"/>
      <c r="L421" s="247"/>
      <c r="M421" s="247"/>
      <c r="N421" s="247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</row>
    <row r="422" spans="1:28">
      <c r="A422" s="192"/>
      <c r="B422" s="192"/>
      <c r="C422" s="192"/>
      <c r="D422" s="247"/>
      <c r="E422" s="192"/>
      <c r="F422" s="192"/>
      <c r="G422" s="247"/>
      <c r="H422" s="247"/>
      <c r="I422" s="192"/>
      <c r="J422" s="192"/>
      <c r="K422" s="278"/>
      <c r="L422" s="247"/>
      <c r="M422" s="247"/>
      <c r="N422" s="247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</row>
    <row r="423" spans="1:28">
      <c r="A423" s="192"/>
      <c r="B423" s="192"/>
      <c r="C423" s="192"/>
      <c r="D423" s="247"/>
      <c r="E423" s="192"/>
      <c r="F423" s="192"/>
      <c r="G423" s="247"/>
      <c r="H423" s="247"/>
      <c r="I423" s="192"/>
      <c r="J423" s="192"/>
      <c r="K423" s="278"/>
      <c r="L423" s="247"/>
      <c r="M423" s="247"/>
      <c r="N423" s="247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</row>
    <row r="424" spans="1:28">
      <c r="A424" s="192"/>
      <c r="B424" s="192"/>
      <c r="C424" s="192"/>
      <c r="D424" s="247"/>
      <c r="E424" s="192"/>
      <c r="F424" s="192"/>
      <c r="G424" s="247"/>
      <c r="H424" s="247"/>
      <c r="I424" s="192"/>
      <c r="J424" s="192"/>
      <c r="K424" s="278"/>
      <c r="L424" s="247"/>
      <c r="M424" s="247"/>
      <c r="N424" s="247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</row>
    <row r="425" spans="1:28">
      <c r="A425" s="192"/>
      <c r="B425" s="192"/>
      <c r="C425" s="192"/>
      <c r="D425" s="247"/>
      <c r="E425" s="192"/>
      <c r="F425" s="192"/>
      <c r="G425" s="247"/>
      <c r="H425" s="247"/>
      <c r="I425" s="192"/>
      <c r="J425" s="192"/>
      <c r="K425" s="278"/>
      <c r="L425" s="247"/>
      <c r="M425" s="247"/>
      <c r="N425" s="247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</row>
    <row r="426" spans="1:28">
      <c r="A426" s="192"/>
      <c r="B426" s="192"/>
      <c r="C426" s="192"/>
      <c r="D426" s="247"/>
      <c r="E426" s="192"/>
      <c r="F426" s="192"/>
      <c r="G426" s="247"/>
      <c r="H426" s="247"/>
      <c r="I426" s="192"/>
      <c r="J426" s="192"/>
      <c r="K426" s="278"/>
      <c r="L426" s="247"/>
      <c r="M426" s="247"/>
      <c r="N426" s="247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</row>
    <row r="427" spans="1:28">
      <c r="A427" s="192"/>
      <c r="B427" s="192"/>
      <c r="C427" s="192"/>
      <c r="D427" s="247"/>
      <c r="E427" s="192"/>
      <c r="F427" s="192"/>
      <c r="G427" s="247"/>
      <c r="H427" s="247"/>
      <c r="I427" s="192"/>
      <c r="J427" s="192"/>
      <c r="K427" s="278"/>
      <c r="L427" s="247"/>
      <c r="M427" s="247"/>
      <c r="N427" s="247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</row>
    <row r="428" spans="1:28">
      <c r="A428" s="192"/>
      <c r="B428" s="192"/>
      <c r="C428" s="192"/>
      <c r="D428" s="247"/>
      <c r="E428" s="192"/>
      <c r="F428" s="192"/>
      <c r="G428" s="247"/>
      <c r="H428" s="247"/>
      <c r="I428" s="192"/>
      <c r="J428" s="192"/>
      <c r="K428" s="278"/>
      <c r="L428" s="247"/>
      <c r="M428" s="247"/>
      <c r="N428" s="247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</row>
    <row r="429" spans="1:28">
      <c r="A429" s="192"/>
      <c r="B429" s="192"/>
      <c r="C429" s="192"/>
      <c r="D429" s="247"/>
      <c r="E429" s="192"/>
      <c r="F429" s="192"/>
      <c r="G429" s="247"/>
      <c r="H429" s="247"/>
      <c r="I429" s="192"/>
      <c r="J429" s="192"/>
      <c r="K429" s="278"/>
      <c r="L429" s="247"/>
      <c r="M429" s="247"/>
      <c r="N429" s="247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</row>
    <row r="430" spans="1:28">
      <c r="A430" s="192"/>
      <c r="B430" s="192"/>
      <c r="C430" s="192"/>
      <c r="D430" s="247"/>
      <c r="E430" s="192"/>
      <c r="F430" s="192"/>
      <c r="G430" s="247"/>
      <c r="H430" s="247"/>
      <c r="I430" s="192"/>
      <c r="J430" s="192"/>
      <c r="K430" s="278"/>
      <c r="L430" s="247"/>
      <c r="M430" s="247"/>
      <c r="N430" s="247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</row>
    <row r="431" spans="1:28">
      <c r="A431" s="192"/>
      <c r="B431" s="192"/>
      <c r="C431" s="192"/>
      <c r="D431" s="247"/>
      <c r="E431" s="192"/>
      <c r="F431" s="192"/>
      <c r="G431" s="247"/>
      <c r="H431" s="247"/>
      <c r="I431" s="192"/>
      <c r="J431" s="192"/>
      <c r="K431" s="278"/>
      <c r="L431" s="247"/>
      <c r="M431" s="247"/>
      <c r="N431" s="247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</row>
    <row r="432" spans="1:28">
      <c r="A432" s="192"/>
      <c r="B432" s="192"/>
      <c r="C432" s="192"/>
      <c r="D432" s="247"/>
      <c r="E432" s="192"/>
      <c r="F432" s="192"/>
      <c r="G432" s="247"/>
      <c r="H432" s="247"/>
      <c r="I432" s="192"/>
      <c r="J432" s="192"/>
      <c r="K432" s="278"/>
      <c r="L432" s="247"/>
      <c r="M432" s="247"/>
      <c r="N432" s="247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</row>
    <row r="433" spans="1:28">
      <c r="A433" s="192"/>
      <c r="B433" s="192"/>
      <c r="C433" s="192"/>
      <c r="D433" s="247"/>
      <c r="E433" s="192"/>
      <c r="F433" s="192"/>
      <c r="G433" s="247"/>
      <c r="H433" s="247"/>
      <c r="I433" s="192"/>
      <c r="J433" s="192"/>
      <c r="K433" s="278"/>
      <c r="L433" s="247"/>
      <c r="M433" s="247"/>
      <c r="N433" s="247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</row>
    <row r="434" spans="1:28">
      <c r="A434" s="192"/>
      <c r="B434" s="192"/>
      <c r="C434" s="192"/>
      <c r="D434" s="247"/>
      <c r="E434" s="192"/>
      <c r="F434" s="192"/>
      <c r="G434" s="247"/>
      <c r="H434" s="247"/>
      <c r="I434" s="192"/>
      <c r="J434" s="192"/>
      <c r="K434" s="278"/>
      <c r="L434" s="247"/>
      <c r="M434" s="247"/>
      <c r="N434" s="247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</row>
    <row r="435" spans="1:28">
      <c r="A435" s="192"/>
      <c r="B435" s="192"/>
      <c r="C435" s="192"/>
      <c r="D435" s="247"/>
      <c r="E435" s="192"/>
      <c r="F435" s="192"/>
      <c r="G435" s="247"/>
      <c r="H435" s="247"/>
      <c r="I435" s="192"/>
      <c r="J435" s="192"/>
      <c r="K435" s="278"/>
      <c r="L435" s="247"/>
      <c r="M435" s="247"/>
      <c r="N435" s="247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</row>
    <row r="436" spans="1:28">
      <c r="A436" s="192"/>
      <c r="B436" s="192"/>
      <c r="C436" s="192"/>
      <c r="D436" s="247"/>
      <c r="E436" s="192"/>
      <c r="F436" s="192"/>
      <c r="G436" s="247"/>
      <c r="H436" s="247"/>
      <c r="I436" s="192"/>
      <c r="J436" s="192"/>
      <c r="K436" s="278"/>
      <c r="L436" s="247"/>
      <c r="M436" s="247"/>
      <c r="N436" s="247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</row>
    <row r="437" spans="1:28">
      <c r="A437" s="192"/>
      <c r="B437" s="192"/>
      <c r="C437" s="192"/>
      <c r="D437" s="247"/>
      <c r="E437" s="192"/>
      <c r="F437" s="192"/>
      <c r="G437" s="247"/>
      <c r="H437" s="247"/>
      <c r="I437" s="192"/>
      <c r="J437" s="192"/>
      <c r="K437" s="278"/>
      <c r="L437" s="247"/>
      <c r="M437" s="247"/>
      <c r="N437" s="247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</row>
    <row r="438" spans="1:28">
      <c r="A438" s="192"/>
      <c r="B438" s="192"/>
      <c r="C438" s="192"/>
      <c r="D438" s="247"/>
      <c r="E438" s="192"/>
      <c r="F438" s="192"/>
      <c r="G438" s="247"/>
      <c r="H438" s="247"/>
      <c r="I438" s="192"/>
      <c r="J438" s="192"/>
      <c r="K438" s="278"/>
      <c r="L438" s="247"/>
      <c r="M438" s="247"/>
      <c r="N438" s="247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</row>
    <row r="439" spans="1:28">
      <c r="A439" s="192"/>
      <c r="B439" s="192"/>
      <c r="C439" s="192"/>
      <c r="D439" s="247"/>
      <c r="E439" s="192"/>
      <c r="F439" s="192"/>
      <c r="G439" s="247"/>
      <c r="H439" s="247"/>
      <c r="I439" s="192"/>
      <c r="J439" s="192"/>
      <c r="K439" s="278"/>
      <c r="L439" s="247"/>
      <c r="M439" s="247"/>
      <c r="N439" s="247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</row>
    <row r="440" spans="1:28">
      <c r="A440" s="192"/>
      <c r="B440" s="192"/>
      <c r="C440" s="192"/>
      <c r="D440" s="247"/>
      <c r="E440" s="192"/>
      <c r="F440" s="192"/>
      <c r="G440" s="247"/>
      <c r="H440" s="247"/>
      <c r="I440" s="192"/>
      <c r="J440" s="192"/>
      <c r="K440" s="278"/>
      <c r="L440" s="247"/>
      <c r="M440" s="247"/>
      <c r="N440" s="247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</row>
    <row r="441" spans="1:28">
      <c r="A441" s="192"/>
      <c r="B441" s="192"/>
      <c r="C441" s="192"/>
      <c r="D441" s="247"/>
      <c r="E441" s="192"/>
      <c r="F441" s="192"/>
      <c r="G441" s="247"/>
      <c r="H441" s="247"/>
      <c r="I441" s="192"/>
      <c r="J441" s="192"/>
      <c r="K441" s="278"/>
      <c r="L441" s="247"/>
      <c r="M441" s="247"/>
      <c r="N441" s="247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</row>
    <row r="442" spans="1:28">
      <c r="A442" s="192"/>
      <c r="B442" s="192"/>
      <c r="C442" s="192"/>
      <c r="D442" s="247"/>
      <c r="E442" s="192"/>
      <c r="F442" s="192"/>
      <c r="G442" s="247"/>
      <c r="H442" s="247"/>
      <c r="I442" s="192"/>
      <c r="J442" s="192"/>
      <c r="K442" s="278"/>
      <c r="L442" s="247"/>
      <c r="M442" s="247"/>
      <c r="N442" s="247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</row>
    <row r="443" spans="1:28">
      <c r="A443" s="192"/>
      <c r="B443" s="192"/>
      <c r="C443" s="192"/>
      <c r="D443" s="247"/>
      <c r="E443" s="192"/>
      <c r="F443" s="192"/>
      <c r="G443" s="247"/>
      <c r="H443" s="247"/>
      <c r="I443" s="192"/>
      <c r="J443" s="192"/>
      <c r="K443" s="278"/>
      <c r="L443" s="247"/>
      <c r="M443" s="247"/>
      <c r="N443" s="247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</row>
    <row r="444" spans="1:28">
      <c r="A444" s="192"/>
      <c r="B444" s="192"/>
      <c r="C444" s="192"/>
      <c r="D444" s="247"/>
      <c r="E444" s="192"/>
      <c r="F444" s="192"/>
      <c r="G444" s="247"/>
      <c r="H444" s="247"/>
      <c r="I444" s="192"/>
      <c r="J444" s="192"/>
      <c r="K444" s="278"/>
      <c r="L444" s="247"/>
      <c r="M444" s="247"/>
      <c r="N444" s="247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</row>
    <row r="445" spans="1:28">
      <c r="A445" s="192"/>
      <c r="B445" s="192"/>
      <c r="C445" s="192"/>
      <c r="D445" s="247"/>
      <c r="E445" s="192"/>
      <c r="F445" s="192"/>
      <c r="G445" s="247"/>
      <c r="H445" s="247"/>
      <c r="I445" s="192"/>
      <c r="J445" s="192"/>
      <c r="K445" s="278"/>
      <c r="L445" s="247"/>
      <c r="M445" s="247"/>
      <c r="N445" s="247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</row>
    <row r="446" spans="1:28">
      <c r="A446" s="192"/>
      <c r="B446" s="192"/>
      <c r="C446" s="192"/>
      <c r="D446" s="247"/>
      <c r="E446" s="192"/>
      <c r="F446" s="192"/>
      <c r="G446" s="247"/>
      <c r="H446" s="247"/>
      <c r="I446" s="192"/>
      <c r="J446" s="192"/>
      <c r="K446" s="278"/>
      <c r="L446" s="247"/>
      <c r="M446" s="247"/>
      <c r="N446" s="247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</row>
    <row r="447" spans="1:28">
      <c r="A447" s="192"/>
      <c r="B447" s="192"/>
      <c r="C447" s="192"/>
      <c r="D447" s="247"/>
      <c r="E447" s="192"/>
      <c r="F447" s="192"/>
      <c r="G447" s="247"/>
      <c r="H447" s="247"/>
      <c r="I447" s="192"/>
      <c r="J447" s="192"/>
      <c r="K447" s="278"/>
      <c r="L447" s="247"/>
      <c r="M447" s="247"/>
      <c r="N447" s="247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</row>
    <row r="448" spans="1:28">
      <c r="A448" s="192"/>
      <c r="B448" s="192"/>
      <c r="C448" s="192"/>
      <c r="D448" s="247"/>
      <c r="E448" s="192"/>
      <c r="F448" s="192"/>
      <c r="G448" s="247"/>
      <c r="H448" s="247"/>
      <c r="I448" s="192"/>
      <c r="J448" s="192"/>
      <c r="K448" s="278"/>
      <c r="L448" s="247"/>
      <c r="M448" s="247"/>
      <c r="N448" s="247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</row>
    <row r="449" spans="1:28">
      <c r="A449" s="192"/>
      <c r="B449" s="192"/>
      <c r="C449" s="192"/>
      <c r="D449" s="247"/>
      <c r="E449" s="192"/>
      <c r="F449" s="192"/>
      <c r="G449" s="247"/>
      <c r="H449" s="247"/>
      <c r="I449" s="192"/>
      <c r="J449" s="192"/>
      <c r="K449" s="278"/>
      <c r="L449" s="247"/>
      <c r="M449" s="247"/>
      <c r="N449" s="247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</row>
    <row r="450" spans="1:28">
      <c r="A450" s="192"/>
      <c r="B450" s="192"/>
      <c r="C450" s="192"/>
      <c r="D450" s="247"/>
      <c r="E450" s="192"/>
      <c r="F450" s="192"/>
      <c r="G450" s="247"/>
      <c r="H450" s="247"/>
      <c r="I450" s="192"/>
      <c r="J450" s="192"/>
      <c r="K450" s="278"/>
      <c r="L450" s="247"/>
      <c r="M450" s="247"/>
      <c r="N450" s="247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</row>
    <row r="451" spans="1:28">
      <c r="A451" s="192"/>
      <c r="B451" s="192"/>
      <c r="C451" s="192"/>
      <c r="D451" s="247"/>
      <c r="E451" s="192"/>
      <c r="F451" s="192"/>
      <c r="G451" s="247"/>
      <c r="H451" s="247"/>
      <c r="I451" s="192"/>
      <c r="J451" s="192"/>
      <c r="K451" s="278"/>
      <c r="L451" s="247"/>
      <c r="M451" s="247"/>
      <c r="N451" s="247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</row>
    <row r="452" spans="1:28">
      <c r="A452" s="192"/>
      <c r="B452" s="192"/>
      <c r="C452" s="192"/>
      <c r="D452" s="247"/>
      <c r="E452" s="192"/>
      <c r="F452" s="192"/>
      <c r="G452" s="247"/>
      <c r="H452" s="247"/>
      <c r="I452" s="192"/>
      <c r="J452" s="192"/>
      <c r="K452" s="278"/>
      <c r="L452" s="247"/>
      <c r="M452" s="247"/>
      <c r="N452" s="247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</row>
    <row r="453" spans="1:28">
      <c r="A453" s="192"/>
      <c r="B453" s="192"/>
      <c r="C453" s="192"/>
      <c r="D453" s="247"/>
      <c r="E453" s="192"/>
      <c r="F453" s="192"/>
      <c r="G453" s="247"/>
      <c r="H453" s="247"/>
      <c r="I453" s="192"/>
      <c r="J453" s="192"/>
      <c r="K453" s="278"/>
      <c r="L453" s="247"/>
      <c r="M453" s="247"/>
      <c r="N453" s="247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</row>
    <row r="454" spans="1:28">
      <c r="A454" s="192"/>
      <c r="B454" s="192"/>
      <c r="C454" s="192"/>
      <c r="D454" s="247"/>
      <c r="E454" s="192"/>
      <c r="F454" s="192"/>
      <c r="G454" s="247"/>
      <c r="H454" s="247"/>
      <c r="I454" s="192"/>
      <c r="J454" s="192"/>
      <c r="K454" s="278"/>
      <c r="L454" s="247"/>
      <c r="M454" s="247"/>
      <c r="N454" s="247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</row>
    <row r="455" spans="1:28">
      <c r="A455" s="192"/>
      <c r="B455" s="192"/>
      <c r="C455" s="192"/>
      <c r="D455" s="247"/>
      <c r="E455" s="192"/>
      <c r="F455" s="192"/>
      <c r="G455" s="247"/>
      <c r="H455" s="247"/>
      <c r="I455" s="192"/>
      <c r="J455" s="192"/>
      <c r="K455" s="278"/>
      <c r="L455" s="247"/>
      <c r="M455" s="247"/>
      <c r="N455" s="247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</row>
    <row r="456" spans="1:28">
      <c r="A456" s="192"/>
      <c r="B456" s="192"/>
      <c r="C456" s="192"/>
      <c r="D456" s="247"/>
      <c r="E456" s="192"/>
      <c r="F456" s="192"/>
      <c r="G456" s="247"/>
      <c r="H456" s="247"/>
      <c r="I456" s="192"/>
      <c r="J456" s="192"/>
      <c r="K456" s="278"/>
      <c r="L456" s="247"/>
      <c r="M456" s="247"/>
      <c r="N456" s="247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</row>
    <row r="457" spans="1:28">
      <c r="A457" s="192"/>
      <c r="B457" s="192"/>
      <c r="C457" s="192"/>
      <c r="D457" s="247"/>
      <c r="E457" s="192"/>
      <c r="F457" s="192"/>
      <c r="G457" s="247"/>
      <c r="H457" s="247"/>
      <c r="I457" s="192"/>
      <c r="J457" s="192"/>
      <c r="K457" s="278"/>
      <c r="L457" s="247"/>
      <c r="M457" s="247"/>
      <c r="N457" s="247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</row>
    <row r="458" spans="1:28">
      <c r="A458" s="192"/>
      <c r="B458" s="192"/>
      <c r="C458" s="192"/>
      <c r="D458" s="247"/>
      <c r="E458" s="192"/>
      <c r="F458" s="192"/>
      <c r="G458" s="247"/>
      <c r="H458" s="247"/>
      <c r="I458" s="192"/>
      <c r="J458" s="192"/>
      <c r="K458" s="278"/>
      <c r="L458" s="247"/>
      <c r="M458" s="247"/>
      <c r="N458" s="247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</row>
    <row r="459" spans="1:28">
      <c r="A459" s="192"/>
      <c r="B459" s="192"/>
      <c r="C459" s="192"/>
      <c r="D459" s="247"/>
      <c r="E459" s="192"/>
      <c r="F459" s="192"/>
      <c r="G459" s="247"/>
      <c r="H459" s="247"/>
      <c r="I459" s="192"/>
      <c r="J459" s="192"/>
      <c r="K459" s="278"/>
      <c r="L459" s="247"/>
      <c r="M459" s="247"/>
      <c r="N459" s="247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</row>
    <row r="460" spans="1:28">
      <c r="A460" s="192"/>
      <c r="B460" s="192"/>
      <c r="C460" s="192"/>
      <c r="D460" s="247"/>
      <c r="E460" s="192"/>
      <c r="F460" s="192"/>
      <c r="G460" s="247"/>
      <c r="H460" s="247"/>
      <c r="I460" s="192"/>
      <c r="J460" s="192"/>
      <c r="K460" s="278"/>
      <c r="L460" s="247"/>
      <c r="M460" s="247"/>
      <c r="N460" s="247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</row>
    <row r="461" spans="1:28">
      <c r="A461" s="192"/>
      <c r="B461" s="192"/>
      <c r="C461" s="192"/>
      <c r="D461" s="247"/>
      <c r="E461" s="192"/>
      <c r="F461" s="192"/>
      <c r="G461" s="247"/>
      <c r="H461" s="247"/>
      <c r="I461" s="192"/>
      <c r="J461" s="192"/>
      <c r="K461" s="278"/>
      <c r="L461" s="247"/>
      <c r="M461" s="247"/>
      <c r="N461" s="247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</row>
    <row r="462" spans="1:28">
      <c r="A462" s="192"/>
      <c r="B462" s="192"/>
      <c r="C462" s="192"/>
      <c r="D462" s="247"/>
      <c r="E462" s="192"/>
      <c r="F462" s="192"/>
      <c r="G462" s="247"/>
      <c r="H462" s="247"/>
      <c r="I462" s="192"/>
      <c r="J462" s="192"/>
      <c r="K462" s="278"/>
      <c r="L462" s="247"/>
      <c r="M462" s="247"/>
      <c r="N462" s="247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</row>
    <row r="463" spans="1:28">
      <c r="A463" s="192"/>
      <c r="B463" s="192"/>
      <c r="C463" s="192"/>
      <c r="D463" s="247"/>
      <c r="E463" s="192"/>
      <c r="F463" s="192"/>
      <c r="G463" s="247"/>
      <c r="H463" s="247"/>
      <c r="I463" s="192"/>
      <c r="J463" s="192"/>
      <c r="K463" s="278"/>
      <c r="L463" s="247"/>
      <c r="M463" s="247"/>
      <c r="N463" s="247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</row>
    <row r="464" spans="1:28">
      <c r="A464" s="192"/>
      <c r="B464" s="192"/>
      <c r="C464" s="192"/>
      <c r="D464" s="247"/>
      <c r="E464" s="192"/>
      <c r="F464" s="192"/>
      <c r="G464" s="247"/>
      <c r="H464" s="247"/>
      <c r="I464" s="192"/>
      <c r="J464" s="192"/>
      <c r="K464" s="278"/>
      <c r="L464" s="247"/>
      <c r="M464" s="247"/>
      <c r="N464" s="247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</row>
    <row r="465" spans="1:28">
      <c r="A465" s="192"/>
      <c r="B465" s="192"/>
      <c r="C465" s="192"/>
      <c r="D465" s="247"/>
      <c r="E465" s="192"/>
      <c r="F465" s="192"/>
      <c r="G465" s="247"/>
      <c r="H465" s="247"/>
      <c r="I465" s="192"/>
      <c r="J465" s="192"/>
      <c r="K465" s="278"/>
      <c r="L465" s="247"/>
      <c r="M465" s="247"/>
      <c r="N465" s="247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</row>
    <row r="466" spans="1:28">
      <c r="A466" s="192"/>
      <c r="B466" s="192"/>
      <c r="C466" s="192"/>
      <c r="D466" s="247"/>
      <c r="E466" s="192"/>
      <c r="F466" s="192"/>
      <c r="G466" s="247"/>
      <c r="H466" s="247"/>
      <c r="I466" s="192"/>
      <c r="J466" s="192"/>
      <c r="K466" s="278"/>
      <c r="L466" s="247"/>
      <c r="M466" s="247"/>
      <c r="N466" s="247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</row>
    <row r="467" spans="1:28">
      <c r="A467" s="192"/>
      <c r="B467" s="192"/>
      <c r="C467" s="192"/>
      <c r="D467" s="247"/>
      <c r="E467" s="192"/>
      <c r="F467" s="192"/>
      <c r="G467" s="247"/>
      <c r="H467" s="247"/>
      <c r="I467" s="192"/>
      <c r="J467" s="192"/>
      <c r="K467" s="278"/>
      <c r="L467" s="247"/>
      <c r="M467" s="247"/>
      <c r="N467" s="247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</row>
    <row r="468" spans="1:28">
      <c r="A468" s="192"/>
      <c r="B468" s="192"/>
      <c r="C468" s="192"/>
      <c r="D468" s="247"/>
      <c r="E468" s="192"/>
      <c r="F468" s="192"/>
      <c r="G468" s="247"/>
      <c r="H468" s="247"/>
      <c r="I468" s="192"/>
      <c r="J468" s="192"/>
      <c r="K468" s="278"/>
      <c r="L468" s="247"/>
      <c r="M468" s="247"/>
      <c r="N468" s="247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</row>
    <row r="469" spans="1:28">
      <c r="A469" s="192"/>
      <c r="B469" s="192"/>
      <c r="C469" s="192"/>
      <c r="D469" s="247"/>
      <c r="E469" s="192"/>
      <c r="F469" s="192"/>
      <c r="G469" s="247"/>
      <c r="H469" s="247"/>
      <c r="I469" s="192"/>
      <c r="J469" s="192"/>
      <c r="K469" s="278"/>
      <c r="L469" s="247"/>
      <c r="M469" s="247"/>
      <c r="N469" s="247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</row>
    <row r="470" spans="1:28">
      <c r="A470" s="192"/>
      <c r="B470" s="192"/>
      <c r="C470" s="192"/>
      <c r="D470" s="247"/>
      <c r="E470" s="192"/>
      <c r="F470" s="192"/>
      <c r="G470" s="247"/>
      <c r="H470" s="247"/>
      <c r="I470" s="192"/>
      <c r="J470" s="192"/>
      <c r="K470" s="278"/>
      <c r="L470" s="247"/>
      <c r="M470" s="247"/>
      <c r="N470" s="247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</row>
    <row r="471" spans="1:28">
      <c r="A471" s="192"/>
      <c r="B471" s="192"/>
      <c r="C471" s="192"/>
      <c r="D471" s="247"/>
      <c r="E471" s="192"/>
      <c r="F471" s="192"/>
      <c r="G471" s="247"/>
      <c r="H471" s="247"/>
      <c r="I471" s="192"/>
      <c r="J471" s="192"/>
      <c r="K471" s="278"/>
      <c r="L471" s="247"/>
      <c r="M471" s="247"/>
      <c r="N471" s="247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</row>
    <row r="472" spans="1:28">
      <c r="A472" s="192"/>
      <c r="B472" s="192"/>
      <c r="C472" s="192"/>
      <c r="D472" s="247"/>
      <c r="E472" s="192"/>
      <c r="F472" s="192"/>
      <c r="G472" s="247"/>
      <c r="H472" s="247"/>
      <c r="I472" s="192"/>
      <c r="J472" s="192"/>
      <c r="K472" s="278"/>
      <c r="L472" s="247"/>
      <c r="M472" s="247"/>
      <c r="N472" s="247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</row>
    <row r="473" spans="1:28">
      <c r="A473" s="192"/>
      <c r="B473" s="192"/>
      <c r="C473" s="192"/>
      <c r="D473" s="247"/>
      <c r="E473" s="192"/>
      <c r="F473" s="192"/>
      <c r="G473" s="247"/>
      <c r="H473" s="247"/>
      <c r="I473" s="192"/>
      <c r="J473" s="192"/>
      <c r="K473" s="278"/>
      <c r="L473" s="247"/>
      <c r="M473" s="247"/>
      <c r="N473" s="247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</row>
    <row r="474" spans="1:28">
      <c r="A474" s="192"/>
      <c r="B474" s="192"/>
      <c r="C474" s="192"/>
      <c r="D474" s="247"/>
      <c r="E474" s="192"/>
      <c r="F474" s="192"/>
      <c r="G474" s="247"/>
      <c r="H474" s="247"/>
      <c r="I474" s="192"/>
      <c r="J474" s="192"/>
      <c r="K474" s="278"/>
      <c r="L474" s="247"/>
      <c r="M474" s="247"/>
      <c r="N474" s="247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  <c r="AA474" s="192"/>
      <c r="AB474" s="192"/>
    </row>
    <row r="475" spans="1:28">
      <c r="A475" s="192"/>
      <c r="B475" s="192"/>
      <c r="C475" s="192"/>
      <c r="D475" s="247"/>
      <c r="E475" s="192"/>
      <c r="F475" s="192"/>
      <c r="G475" s="247"/>
      <c r="H475" s="247"/>
      <c r="I475" s="192"/>
      <c r="J475" s="192"/>
      <c r="K475" s="278"/>
      <c r="L475" s="247"/>
      <c r="M475" s="247"/>
      <c r="N475" s="247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  <c r="AA475" s="192"/>
      <c r="AB475" s="192"/>
    </row>
    <row r="476" spans="1:28">
      <c r="A476" s="192"/>
      <c r="B476" s="192"/>
      <c r="C476" s="192"/>
      <c r="D476" s="247"/>
      <c r="E476" s="192"/>
      <c r="F476" s="192"/>
      <c r="G476" s="247"/>
      <c r="H476" s="247"/>
      <c r="I476" s="192"/>
      <c r="J476" s="192"/>
      <c r="K476" s="278"/>
      <c r="L476" s="247"/>
      <c r="M476" s="247"/>
      <c r="N476" s="247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  <c r="AA476" s="192"/>
      <c r="AB476" s="192"/>
    </row>
    <row r="477" spans="1:28">
      <c r="A477" s="192"/>
      <c r="B477" s="192"/>
      <c r="C477" s="192"/>
      <c r="D477" s="247"/>
      <c r="E477" s="192"/>
      <c r="F477" s="192"/>
      <c r="G477" s="247"/>
      <c r="H477" s="247"/>
      <c r="I477" s="192"/>
      <c r="J477" s="192"/>
      <c r="K477" s="278"/>
      <c r="L477" s="247"/>
      <c r="M477" s="247"/>
      <c r="N477" s="247"/>
      <c r="O477" s="192"/>
      <c r="P477" s="192"/>
      <c r="Q477" s="192"/>
      <c r="R477" s="192"/>
      <c r="S477" s="192"/>
      <c r="T477" s="192"/>
      <c r="U477" s="192"/>
      <c r="V477" s="192"/>
      <c r="W477" s="192"/>
      <c r="X477" s="192"/>
      <c r="Y477" s="192"/>
      <c r="Z477" s="192"/>
      <c r="AA477" s="192"/>
      <c r="AB477" s="192"/>
    </row>
    <row r="478" spans="1:28">
      <c r="A478" s="192"/>
      <c r="B478" s="192"/>
      <c r="C478" s="192"/>
      <c r="D478" s="247"/>
      <c r="E478" s="192"/>
      <c r="F478" s="192"/>
      <c r="G478" s="247"/>
      <c r="H478" s="247"/>
      <c r="I478" s="192"/>
      <c r="J478" s="192"/>
      <c r="K478" s="278"/>
      <c r="L478" s="247"/>
      <c r="M478" s="247"/>
      <c r="N478" s="247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</row>
    <row r="479" spans="1:28">
      <c r="A479" s="192"/>
      <c r="B479" s="192"/>
      <c r="C479" s="192"/>
      <c r="D479" s="247"/>
      <c r="E479" s="192"/>
      <c r="F479" s="192"/>
      <c r="G479" s="247"/>
      <c r="H479" s="247"/>
      <c r="I479" s="192"/>
      <c r="J479" s="192"/>
      <c r="K479" s="278"/>
      <c r="L479" s="247"/>
      <c r="M479" s="247"/>
      <c r="N479" s="247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  <c r="AA479" s="192"/>
      <c r="AB479" s="192"/>
    </row>
    <row r="480" spans="1:28">
      <c r="A480" s="192"/>
      <c r="B480" s="192"/>
      <c r="C480" s="192"/>
      <c r="D480" s="247"/>
      <c r="E480" s="192"/>
      <c r="F480" s="192"/>
      <c r="G480" s="247"/>
      <c r="H480" s="247"/>
      <c r="I480" s="192"/>
      <c r="J480" s="192"/>
      <c r="K480" s="278"/>
      <c r="L480" s="247"/>
      <c r="M480" s="247"/>
      <c r="N480" s="247"/>
      <c r="O480" s="192"/>
      <c r="P480" s="192"/>
      <c r="Q480" s="192"/>
      <c r="R480" s="192"/>
      <c r="S480" s="192"/>
      <c r="T480" s="192"/>
      <c r="U480" s="192"/>
      <c r="V480" s="192"/>
      <c r="W480" s="192"/>
      <c r="X480" s="192"/>
      <c r="Y480" s="192"/>
      <c r="Z480" s="192"/>
      <c r="AA480" s="192"/>
      <c r="AB480" s="192"/>
    </row>
    <row r="481" spans="1:28">
      <c r="A481" s="192"/>
      <c r="B481" s="192"/>
      <c r="C481" s="192"/>
      <c r="D481" s="247"/>
      <c r="E481" s="192"/>
      <c r="F481" s="192"/>
      <c r="G481" s="247"/>
      <c r="H481" s="247"/>
      <c r="I481" s="192"/>
      <c r="J481" s="192"/>
      <c r="K481" s="278"/>
      <c r="L481" s="247"/>
      <c r="M481" s="247"/>
      <c r="N481" s="247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  <c r="AA481" s="192"/>
      <c r="AB481" s="192"/>
    </row>
    <row r="482" spans="1:28">
      <c r="A482" s="192"/>
      <c r="B482" s="192"/>
      <c r="C482" s="192"/>
      <c r="D482" s="247"/>
      <c r="E482" s="192"/>
      <c r="F482" s="192"/>
      <c r="G482" s="247"/>
      <c r="H482" s="247"/>
      <c r="I482" s="192"/>
      <c r="J482" s="192"/>
      <c r="K482" s="278"/>
      <c r="L482" s="247"/>
      <c r="M482" s="247"/>
      <c r="N482" s="247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  <c r="AA482" s="192"/>
      <c r="AB482" s="192"/>
    </row>
    <row r="483" spans="1:28">
      <c r="A483" s="192"/>
      <c r="B483" s="192"/>
      <c r="C483" s="192"/>
      <c r="D483" s="247"/>
      <c r="E483" s="192"/>
      <c r="F483" s="192"/>
      <c r="G483" s="247"/>
      <c r="H483" s="247"/>
      <c r="I483" s="192"/>
      <c r="J483" s="192"/>
      <c r="K483" s="278"/>
      <c r="L483" s="247"/>
      <c r="M483" s="247"/>
      <c r="N483" s="247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  <c r="AA483" s="192"/>
      <c r="AB483" s="192"/>
    </row>
    <row r="484" spans="1:28">
      <c r="A484" s="192"/>
      <c r="B484" s="192"/>
      <c r="C484" s="192"/>
      <c r="D484" s="247"/>
      <c r="E484" s="192"/>
      <c r="F484" s="192"/>
      <c r="G484" s="247"/>
      <c r="H484" s="247"/>
      <c r="I484" s="192"/>
      <c r="J484" s="192"/>
      <c r="K484" s="278"/>
      <c r="L484" s="247"/>
      <c r="M484" s="247"/>
      <c r="N484" s="247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  <c r="AA484" s="192"/>
      <c r="AB484" s="192"/>
    </row>
    <row r="485" spans="1:28">
      <c r="A485" s="192"/>
      <c r="B485" s="192"/>
      <c r="C485" s="192"/>
      <c r="D485" s="247"/>
      <c r="E485" s="192"/>
      <c r="F485" s="192"/>
      <c r="G485" s="247"/>
      <c r="H485" s="247"/>
      <c r="I485" s="192"/>
      <c r="J485" s="192"/>
      <c r="K485" s="278"/>
      <c r="L485" s="247"/>
      <c r="M485" s="247"/>
      <c r="N485" s="247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  <c r="AA485" s="192"/>
      <c r="AB485" s="192"/>
    </row>
    <row r="486" spans="1:28">
      <c r="A486" s="192"/>
      <c r="B486" s="192"/>
      <c r="C486" s="192"/>
      <c r="D486" s="247"/>
      <c r="E486" s="192"/>
      <c r="F486" s="192"/>
      <c r="G486" s="247"/>
      <c r="H486" s="247"/>
      <c r="I486" s="192"/>
      <c r="J486" s="192"/>
      <c r="K486" s="278"/>
      <c r="L486" s="247"/>
      <c r="M486" s="247"/>
      <c r="N486" s="247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  <c r="AA486" s="192"/>
      <c r="AB486" s="192"/>
    </row>
    <row r="487" spans="1:28">
      <c r="A487" s="192"/>
      <c r="B487" s="192"/>
      <c r="C487" s="192"/>
      <c r="D487" s="247"/>
      <c r="E487" s="192"/>
      <c r="F487" s="192"/>
      <c r="G487" s="247"/>
      <c r="H487" s="247"/>
      <c r="I487" s="192"/>
      <c r="J487" s="192"/>
      <c r="K487" s="278"/>
      <c r="L487" s="247"/>
      <c r="M487" s="247"/>
      <c r="N487" s="247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  <c r="AA487" s="192"/>
      <c r="AB487" s="192"/>
    </row>
    <row r="488" spans="1:28">
      <c r="A488" s="192"/>
      <c r="B488" s="192"/>
      <c r="C488" s="192"/>
      <c r="D488" s="247"/>
      <c r="E488" s="192"/>
      <c r="F488" s="192"/>
      <c r="G488" s="247"/>
      <c r="H488" s="247"/>
      <c r="I488" s="192"/>
      <c r="J488" s="192"/>
      <c r="K488" s="278"/>
      <c r="L488" s="247"/>
      <c r="M488" s="247"/>
      <c r="N488" s="247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  <c r="AA488" s="192"/>
      <c r="AB488" s="192"/>
    </row>
    <row r="489" spans="1:28">
      <c r="A489" s="192"/>
      <c r="B489" s="192"/>
      <c r="C489" s="192"/>
      <c r="D489" s="247"/>
      <c r="E489" s="192"/>
      <c r="F489" s="192"/>
      <c r="G489" s="247"/>
      <c r="H489" s="247"/>
      <c r="I489" s="192"/>
      <c r="J489" s="192"/>
      <c r="K489" s="278"/>
      <c r="L489" s="247"/>
      <c r="M489" s="247"/>
      <c r="N489" s="247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  <c r="AA489" s="192"/>
      <c r="AB489" s="192"/>
    </row>
    <row r="490" spans="1:28">
      <c r="A490" s="192"/>
      <c r="B490" s="192"/>
      <c r="C490" s="192"/>
      <c r="D490" s="247"/>
      <c r="E490" s="192"/>
      <c r="F490" s="192"/>
      <c r="G490" s="247"/>
      <c r="H490" s="247"/>
      <c r="I490" s="192"/>
      <c r="J490" s="192"/>
      <c r="K490" s="278"/>
      <c r="L490" s="247"/>
      <c r="M490" s="247"/>
      <c r="N490" s="247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  <c r="AA490" s="192"/>
      <c r="AB490" s="192"/>
    </row>
    <row r="491" spans="1:28">
      <c r="A491" s="192"/>
      <c r="B491" s="192"/>
      <c r="C491" s="192"/>
      <c r="D491" s="247"/>
      <c r="E491" s="192"/>
      <c r="F491" s="192"/>
      <c r="G491" s="247"/>
      <c r="H491" s="247"/>
      <c r="I491" s="192"/>
      <c r="J491" s="192"/>
      <c r="K491" s="278"/>
      <c r="L491" s="247"/>
      <c r="M491" s="247"/>
      <c r="N491" s="247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  <c r="AA491" s="192"/>
      <c r="AB491" s="192"/>
    </row>
    <row r="492" spans="1:28">
      <c r="A492" s="192"/>
      <c r="B492" s="192"/>
      <c r="C492" s="192"/>
      <c r="D492" s="247"/>
      <c r="E492" s="192"/>
      <c r="F492" s="192"/>
      <c r="G492" s="247"/>
      <c r="H492" s="247"/>
      <c r="I492" s="192"/>
      <c r="J492" s="192"/>
      <c r="K492" s="278"/>
      <c r="L492" s="247"/>
      <c r="M492" s="247"/>
      <c r="N492" s="247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  <c r="AA492" s="192"/>
      <c r="AB492" s="192"/>
    </row>
    <row r="493" spans="1:28">
      <c r="A493" s="192"/>
      <c r="B493" s="192"/>
      <c r="C493" s="192"/>
      <c r="D493" s="247"/>
      <c r="E493" s="192"/>
      <c r="F493" s="192"/>
      <c r="G493" s="247"/>
      <c r="H493" s="247"/>
      <c r="I493" s="192"/>
      <c r="J493" s="192"/>
      <c r="K493" s="278"/>
      <c r="L493" s="247"/>
      <c r="M493" s="247"/>
      <c r="N493" s="247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  <c r="AA493" s="192"/>
      <c r="AB493" s="192"/>
    </row>
    <row r="494" spans="1:28">
      <c r="A494" s="192"/>
      <c r="B494" s="192"/>
      <c r="C494" s="192"/>
      <c r="D494" s="247"/>
      <c r="E494" s="192"/>
      <c r="F494" s="192"/>
      <c r="G494" s="247"/>
      <c r="H494" s="247"/>
      <c r="I494" s="192"/>
      <c r="J494" s="192"/>
      <c r="K494" s="278"/>
      <c r="L494" s="247"/>
      <c r="M494" s="247"/>
      <c r="N494" s="247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  <c r="AA494" s="192"/>
      <c r="AB494" s="192"/>
    </row>
    <row r="495" spans="1:28">
      <c r="A495" s="192"/>
      <c r="B495" s="192"/>
      <c r="C495" s="192"/>
      <c r="D495" s="247"/>
      <c r="E495" s="192"/>
      <c r="F495" s="192"/>
      <c r="G495" s="247"/>
      <c r="H495" s="247"/>
      <c r="I495" s="192"/>
      <c r="J495" s="192"/>
      <c r="K495" s="278"/>
      <c r="L495" s="247"/>
      <c r="M495" s="247"/>
      <c r="N495" s="247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  <c r="AA495" s="192"/>
      <c r="AB495" s="192"/>
    </row>
    <row r="496" spans="1:28">
      <c r="A496" s="192"/>
      <c r="B496" s="192"/>
      <c r="C496" s="192"/>
      <c r="D496" s="247"/>
      <c r="E496" s="192"/>
      <c r="F496" s="192"/>
      <c r="G496" s="247"/>
      <c r="H496" s="247"/>
      <c r="I496" s="192"/>
      <c r="J496" s="192"/>
      <c r="K496" s="278"/>
      <c r="L496" s="247"/>
      <c r="M496" s="247"/>
      <c r="N496" s="247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  <c r="AA496" s="192"/>
      <c r="AB496" s="192"/>
    </row>
    <row r="497" spans="1:28">
      <c r="A497" s="192"/>
      <c r="B497" s="192"/>
      <c r="C497" s="192"/>
      <c r="D497" s="247"/>
      <c r="E497" s="192"/>
      <c r="F497" s="192"/>
      <c r="G497" s="247"/>
      <c r="H497" s="247"/>
      <c r="I497" s="192"/>
      <c r="J497" s="192"/>
      <c r="K497" s="278"/>
      <c r="L497" s="247"/>
      <c r="M497" s="247"/>
      <c r="N497" s="247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  <c r="AA497" s="192"/>
      <c r="AB497" s="192"/>
    </row>
    <row r="498" spans="1:28">
      <c r="A498" s="192"/>
      <c r="B498" s="192"/>
      <c r="C498" s="192"/>
      <c r="D498" s="247"/>
      <c r="E498" s="192"/>
      <c r="F498" s="192"/>
      <c r="G498" s="247"/>
      <c r="H498" s="247"/>
      <c r="I498" s="192"/>
      <c r="J498" s="192"/>
      <c r="K498" s="278"/>
      <c r="L498" s="247"/>
      <c r="M498" s="247"/>
      <c r="N498" s="247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  <c r="AA498" s="192"/>
      <c r="AB498" s="192"/>
    </row>
    <row r="499" spans="1:28">
      <c r="A499" s="192"/>
      <c r="B499" s="192"/>
      <c r="C499" s="192"/>
      <c r="D499" s="247"/>
      <c r="E499" s="192"/>
      <c r="F499" s="192"/>
      <c r="G499" s="247"/>
      <c r="H499" s="247"/>
      <c r="I499" s="192"/>
      <c r="J499" s="192"/>
      <c r="K499" s="278"/>
      <c r="L499" s="247"/>
      <c r="M499" s="247"/>
      <c r="N499" s="247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  <c r="AA499" s="192"/>
      <c r="AB499" s="192"/>
    </row>
    <row r="500" spans="1:28">
      <c r="A500" s="192"/>
      <c r="B500" s="192"/>
      <c r="C500" s="192"/>
      <c r="D500" s="247"/>
      <c r="E500" s="192"/>
      <c r="F500" s="192"/>
      <c r="G500" s="247"/>
      <c r="H500" s="247"/>
      <c r="I500" s="192"/>
      <c r="J500" s="192"/>
      <c r="K500" s="278"/>
      <c r="L500" s="247"/>
      <c r="M500" s="247"/>
      <c r="N500" s="247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  <c r="AA500" s="192"/>
      <c r="AB500" s="192"/>
    </row>
    <row r="501" spans="1:28">
      <c r="A501" s="192"/>
      <c r="B501" s="192"/>
      <c r="C501" s="192"/>
      <c r="D501" s="247"/>
      <c r="E501" s="192"/>
      <c r="F501" s="192"/>
      <c r="G501" s="247"/>
      <c r="H501" s="247"/>
      <c r="I501" s="192"/>
      <c r="J501" s="192"/>
      <c r="K501" s="278"/>
      <c r="L501" s="247"/>
      <c r="M501" s="247"/>
      <c r="N501" s="247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  <c r="AA501" s="192"/>
      <c r="AB501" s="192"/>
    </row>
    <row r="502" spans="1:28">
      <c r="A502" s="192"/>
      <c r="B502" s="192"/>
      <c r="C502" s="192"/>
      <c r="D502" s="247"/>
      <c r="E502" s="192"/>
      <c r="F502" s="192"/>
      <c r="G502" s="247"/>
      <c r="H502" s="247"/>
      <c r="I502" s="192"/>
      <c r="J502" s="192"/>
      <c r="K502" s="278"/>
      <c r="L502" s="247"/>
      <c r="M502" s="247"/>
      <c r="N502" s="247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  <c r="AA502" s="192"/>
      <c r="AB502" s="192"/>
    </row>
    <row r="503" spans="1:28">
      <c r="A503" s="192"/>
      <c r="B503" s="192"/>
      <c r="C503" s="192"/>
      <c r="D503" s="247"/>
      <c r="E503" s="192"/>
      <c r="F503" s="192"/>
      <c r="G503" s="247"/>
      <c r="H503" s="247"/>
      <c r="I503" s="192"/>
      <c r="J503" s="192"/>
      <c r="K503" s="278"/>
      <c r="L503" s="247"/>
      <c r="M503" s="247"/>
      <c r="N503" s="247"/>
      <c r="O503" s="192"/>
      <c r="P503" s="192"/>
      <c r="Q503" s="192"/>
      <c r="R503" s="192"/>
      <c r="S503" s="192"/>
      <c r="T503" s="192"/>
      <c r="U503" s="192"/>
      <c r="V503" s="192"/>
      <c r="W503" s="192"/>
      <c r="X503" s="192"/>
      <c r="Y503" s="192"/>
      <c r="Z503" s="192"/>
      <c r="AA503" s="192"/>
      <c r="AB503" s="192"/>
    </row>
    <row r="504" spans="1:28">
      <c r="A504" s="192"/>
      <c r="B504" s="192"/>
      <c r="C504" s="192"/>
      <c r="D504" s="247"/>
      <c r="E504" s="192"/>
      <c r="F504" s="192"/>
      <c r="G504" s="247"/>
      <c r="H504" s="247"/>
      <c r="I504" s="192"/>
      <c r="J504" s="192"/>
      <c r="K504" s="278"/>
      <c r="L504" s="247"/>
      <c r="M504" s="247"/>
      <c r="N504" s="247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  <c r="AA504" s="192"/>
      <c r="AB504" s="192"/>
    </row>
    <row r="505" spans="1:28">
      <c r="A505" s="192"/>
      <c r="B505" s="192"/>
      <c r="C505" s="192"/>
      <c r="D505" s="247"/>
      <c r="E505" s="192"/>
      <c r="F505" s="192"/>
      <c r="G505" s="247"/>
      <c r="H505" s="247"/>
      <c r="I505" s="192"/>
      <c r="J505" s="192"/>
      <c r="K505" s="278"/>
      <c r="L505" s="247"/>
      <c r="M505" s="247"/>
      <c r="N505" s="247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  <c r="AA505" s="192"/>
      <c r="AB505" s="192"/>
    </row>
    <row r="506" spans="1:28">
      <c r="A506" s="192"/>
      <c r="B506" s="192"/>
      <c r="C506" s="192"/>
      <c r="D506" s="247"/>
      <c r="E506" s="192"/>
      <c r="F506" s="192"/>
      <c r="G506" s="247"/>
      <c r="H506" s="247"/>
      <c r="I506" s="192"/>
      <c r="J506" s="192"/>
      <c r="K506" s="278"/>
      <c r="L506" s="247"/>
      <c r="M506" s="247"/>
      <c r="N506" s="247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  <c r="AA506" s="192"/>
      <c r="AB506" s="192"/>
    </row>
    <row r="507" spans="1:28">
      <c r="A507" s="192"/>
      <c r="B507" s="192"/>
      <c r="C507" s="192"/>
      <c r="D507" s="247"/>
      <c r="E507" s="192"/>
      <c r="F507" s="192"/>
      <c r="G507" s="247"/>
      <c r="H507" s="247"/>
      <c r="I507" s="192"/>
      <c r="J507" s="192"/>
      <c r="K507" s="278"/>
      <c r="L507" s="247"/>
      <c r="M507" s="247"/>
      <c r="N507" s="247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  <c r="AA507" s="192"/>
      <c r="AB507" s="192"/>
    </row>
    <row r="508" spans="1:28">
      <c r="A508" s="192"/>
      <c r="B508" s="192"/>
      <c r="C508" s="192"/>
      <c r="D508" s="247"/>
      <c r="E508" s="192"/>
      <c r="F508" s="192"/>
      <c r="G508" s="247"/>
      <c r="H508" s="247"/>
      <c r="I508" s="192"/>
      <c r="J508" s="192"/>
      <c r="K508" s="278"/>
      <c r="L508" s="247"/>
      <c r="M508" s="247"/>
      <c r="N508" s="247"/>
      <c r="O508" s="192"/>
      <c r="P508" s="192"/>
      <c r="Q508" s="192"/>
      <c r="R508" s="192"/>
      <c r="S508" s="192"/>
      <c r="T508" s="192"/>
      <c r="U508" s="192"/>
      <c r="V508" s="192"/>
      <c r="W508" s="192"/>
      <c r="X508" s="192"/>
      <c r="Y508" s="192"/>
      <c r="Z508" s="192"/>
      <c r="AA508" s="192"/>
      <c r="AB508" s="192"/>
    </row>
    <row r="509" spans="1:28">
      <c r="A509" s="192"/>
      <c r="B509" s="192"/>
      <c r="C509" s="192"/>
      <c r="D509" s="247"/>
      <c r="E509" s="192"/>
      <c r="F509" s="192"/>
      <c r="G509" s="247"/>
      <c r="H509" s="247"/>
      <c r="I509" s="192"/>
      <c r="J509" s="192"/>
      <c r="K509" s="278"/>
      <c r="L509" s="247"/>
      <c r="M509" s="247"/>
      <c r="N509" s="247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</row>
    <row r="510" spans="1:28">
      <c r="A510" s="192"/>
      <c r="B510" s="192"/>
      <c r="C510" s="192"/>
      <c r="D510" s="247"/>
      <c r="E510" s="192"/>
      <c r="F510" s="192"/>
      <c r="G510" s="247"/>
      <c r="H510" s="247"/>
      <c r="I510" s="192"/>
      <c r="J510" s="192"/>
      <c r="K510" s="278"/>
      <c r="L510" s="247"/>
      <c r="M510" s="247"/>
      <c r="N510" s="247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  <c r="AA510" s="192"/>
      <c r="AB510" s="192"/>
    </row>
    <row r="511" spans="1:28">
      <c r="A511" s="192"/>
      <c r="B511" s="192"/>
      <c r="C511" s="192"/>
      <c r="D511" s="247"/>
      <c r="E511" s="192"/>
      <c r="F511" s="192"/>
      <c r="G511" s="247"/>
      <c r="H511" s="247"/>
      <c r="I511" s="192"/>
      <c r="J511" s="192"/>
      <c r="K511" s="278"/>
      <c r="L511" s="247"/>
      <c r="M511" s="247"/>
      <c r="N511" s="247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  <c r="AA511" s="192"/>
      <c r="AB511" s="192"/>
    </row>
    <row r="512" spans="1:28">
      <c r="A512" s="192"/>
      <c r="B512" s="192"/>
      <c r="C512" s="192"/>
      <c r="D512" s="247"/>
      <c r="E512" s="192"/>
      <c r="F512" s="192"/>
      <c r="G512" s="247"/>
      <c r="H512" s="247"/>
      <c r="I512" s="192"/>
      <c r="J512" s="192"/>
      <c r="K512" s="278"/>
      <c r="L512" s="247"/>
      <c r="M512" s="247"/>
      <c r="N512" s="247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  <c r="AA512" s="192"/>
      <c r="AB512" s="192"/>
    </row>
    <row r="513" spans="1:28">
      <c r="A513" s="192"/>
      <c r="B513" s="192"/>
      <c r="C513" s="192"/>
      <c r="D513" s="247"/>
      <c r="E513" s="192"/>
      <c r="F513" s="192"/>
      <c r="G513" s="247"/>
      <c r="H513" s="247"/>
      <c r="I513" s="192"/>
      <c r="J513" s="192"/>
      <c r="K513" s="278"/>
      <c r="L513" s="247"/>
      <c r="M513" s="247"/>
      <c r="N513" s="247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  <c r="AA513" s="192"/>
      <c r="AB513" s="192"/>
    </row>
    <row r="514" spans="1:28">
      <c r="A514" s="192"/>
      <c r="B514" s="192"/>
      <c r="C514" s="192"/>
      <c r="D514" s="247"/>
      <c r="E514" s="192"/>
      <c r="F514" s="192"/>
      <c r="G514" s="247"/>
      <c r="H514" s="247"/>
      <c r="I514" s="192"/>
      <c r="J514" s="192"/>
      <c r="K514" s="278"/>
      <c r="L514" s="247"/>
      <c r="M514" s="247"/>
      <c r="N514" s="247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  <c r="AA514" s="192"/>
      <c r="AB514" s="192"/>
    </row>
    <row r="515" spans="1:28">
      <c r="A515" s="192"/>
      <c r="B515" s="192"/>
      <c r="C515" s="192"/>
      <c r="D515" s="247"/>
      <c r="E515" s="192"/>
      <c r="F515" s="192"/>
      <c r="G515" s="247"/>
      <c r="H515" s="247"/>
      <c r="I515" s="192"/>
      <c r="J515" s="192"/>
      <c r="K515" s="278"/>
      <c r="L515" s="247"/>
      <c r="M515" s="247"/>
      <c r="N515" s="247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  <c r="AA515" s="192"/>
      <c r="AB515" s="192"/>
    </row>
    <row r="516" spans="1:28">
      <c r="A516" s="192"/>
      <c r="B516" s="192"/>
      <c r="C516" s="192"/>
      <c r="D516" s="247"/>
      <c r="E516" s="192"/>
      <c r="F516" s="192"/>
      <c r="G516" s="247"/>
      <c r="H516" s="247"/>
      <c r="I516" s="192"/>
      <c r="J516" s="192"/>
      <c r="K516" s="278"/>
      <c r="L516" s="247"/>
      <c r="M516" s="247"/>
      <c r="N516" s="247"/>
      <c r="O516" s="192"/>
      <c r="P516" s="192"/>
      <c r="Q516" s="192"/>
      <c r="R516" s="192"/>
      <c r="S516" s="192"/>
      <c r="T516" s="192"/>
      <c r="U516" s="192"/>
      <c r="V516" s="192"/>
      <c r="W516" s="192"/>
      <c r="X516" s="192"/>
      <c r="Y516" s="192"/>
      <c r="Z516" s="192"/>
      <c r="AA516" s="192"/>
      <c r="AB516" s="192"/>
    </row>
    <row r="517" spans="1:28">
      <c r="A517" s="192"/>
      <c r="B517" s="192"/>
      <c r="C517" s="192"/>
      <c r="D517" s="247"/>
      <c r="E517" s="192"/>
      <c r="F517" s="192"/>
      <c r="G517" s="247"/>
      <c r="H517" s="247"/>
      <c r="I517" s="192"/>
      <c r="J517" s="192"/>
      <c r="K517" s="278"/>
      <c r="L517" s="247"/>
      <c r="M517" s="247"/>
      <c r="N517" s="247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  <c r="AA517" s="192"/>
      <c r="AB517" s="192"/>
    </row>
    <row r="518" spans="1:28">
      <c r="A518" s="192"/>
      <c r="B518" s="192"/>
      <c r="C518" s="192"/>
      <c r="D518" s="247"/>
      <c r="E518" s="192"/>
      <c r="F518" s="192"/>
      <c r="G518" s="247"/>
      <c r="H518" s="247"/>
      <c r="I518" s="192"/>
      <c r="J518" s="192"/>
      <c r="K518" s="278"/>
      <c r="L518" s="247"/>
      <c r="M518" s="247"/>
      <c r="N518" s="247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</row>
    <row r="519" spans="1:28">
      <c r="A519" s="192"/>
      <c r="B519" s="192"/>
      <c r="C519" s="192"/>
      <c r="D519" s="247"/>
      <c r="E519" s="192"/>
      <c r="F519" s="192"/>
      <c r="G519" s="247"/>
      <c r="H519" s="247"/>
      <c r="I519" s="192"/>
      <c r="J519" s="192"/>
      <c r="K519" s="278"/>
      <c r="L519" s="247"/>
      <c r="M519" s="247"/>
      <c r="N519" s="247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  <c r="AA519" s="192"/>
      <c r="AB519" s="192"/>
    </row>
    <row r="520" spans="1:28">
      <c r="A520" s="192"/>
      <c r="B520" s="192"/>
      <c r="C520" s="192"/>
      <c r="D520" s="247"/>
      <c r="E520" s="192"/>
      <c r="F520" s="192"/>
      <c r="G520" s="247"/>
      <c r="H520" s="247"/>
      <c r="I520" s="192"/>
      <c r="J520" s="192"/>
      <c r="K520" s="278"/>
      <c r="L520" s="247"/>
      <c r="M520" s="247"/>
      <c r="N520" s="247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  <c r="AA520" s="192"/>
      <c r="AB520" s="192"/>
    </row>
    <row r="521" spans="1:28">
      <c r="A521" s="192"/>
      <c r="B521" s="192"/>
      <c r="C521" s="192"/>
      <c r="D521" s="247"/>
      <c r="E521" s="192"/>
      <c r="F521" s="192"/>
      <c r="G521" s="247"/>
      <c r="H521" s="247"/>
      <c r="I521" s="192"/>
      <c r="J521" s="192"/>
      <c r="K521" s="278"/>
      <c r="L521" s="247"/>
      <c r="M521" s="247"/>
      <c r="N521" s="247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  <c r="AA521" s="192"/>
      <c r="AB521" s="192"/>
    </row>
    <row r="522" spans="1:28">
      <c r="A522" s="192"/>
      <c r="B522" s="192"/>
      <c r="C522" s="192"/>
      <c r="D522" s="247"/>
      <c r="E522" s="192"/>
      <c r="F522" s="192"/>
      <c r="G522" s="247"/>
      <c r="H522" s="247"/>
      <c r="I522" s="192"/>
      <c r="J522" s="192"/>
      <c r="K522" s="278"/>
      <c r="L522" s="247"/>
      <c r="M522" s="247"/>
      <c r="N522" s="247"/>
      <c r="O522" s="192"/>
      <c r="P522" s="192"/>
      <c r="Q522" s="192"/>
      <c r="R522" s="192"/>
      <c r="S522" s="192"/>
      <c r="T522" s="192"/>
      <c r="U522" s="192"/>
      <c r="V522" s="192"/>
      <c r="W522" s="192"/>
      <c r="X522" s="192"/>
      <c r="Y522" s="192"/>
      <c r="Z522" s="192"/>
      <c r="AA522" s="192"/>
      <c r="AB522" s="192"/>
    </row>
    <row r="523" spans="1:28">
      <c r="A523" s="192"/>
      <c r="B523" s="192"/>
      <c r="C523" s="192"/>
      <c r="D523" s="247"/>
      <c r="E523" s="192"/>
      <c r="F523" s="192"/>
      <c r="G523" s="247"/>
      <c r="H523" s="247"/>
      <c r="I523" s="192"/>
      <c r="J523" s="192"/>
      <c r="K523" s="278"/>
      <c r="L523" s="247"/>
      <c r="M523" s="247"/>
      <c r="N523" s="247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  <c r="AA523" s="192"/>
      <c r="AB523" s="192"/>
    </row>
    <row r="524" spans="1:28">
      <c r="A524" s="192"/>
      <c r="B524" s="192"/>
      <c r="C524" s="192"/>
      <c r="D524" s="247"/>
      <c r="E524" s="192"/>
      <c r="F524" s="192"/>
      <c r="G524" s="247"/>
      <c r="H524" s="247"/>
      <c r="I524" s="192"/>
      <c r="J524" s="192"/>
      <c r="K524" s="278"/>
      <c r="L524" s="247"/>
      <c r="M524" s="247"/>
      <c r="N524" s="247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  <c r="AA524" s="192"/>
      <c r="AB524" s="192"/>
    </row>
    <row r="525" spans="1:28">
      <c r="A525" s="192"/>
      <c r="B525" s="192"/>
      <c r="C525" s="192"/>
      <c r="D525" s="247"/>
      <c r="E525" s="192"/>
      <c r="F525" s="192"/>
      <c r="G525" s="247"/>
      <c r="H525" s="247"/>
      <c r="I525" s="192"/>
      <c r="J525" s="192"/>
      <c r="K525" s="278"/>
      <c r="L525" s="247"/>
      <c r="M525" s="247"/>
      <c r="N525" s="247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  <c r="AA525" s="192"/>
      <c r="AB525" s="192"/>
    </row>
    <row r="526" spans="1:28">
      <c r="A526" s="192"/>
      <c r="B526" s="192"/>
      <c r="C526" s="192"/>
      <c r="D526" s="247"/>
      <c r="E526" s="192"/>
      <c r="F526" s="192"/>
      <c r="G526" s="247"/>
      <c r="H526" s="247"/>
      <c r="I526" s="192"/>
      <c r="J526" s="192"/>
      <c r="K526" s="278"/>
      <c r="L526" s="247"/>
      <c r="M526" s="247"/>
      <c r="N526" s="247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  <c r="AA526" s="192"/>
      <c r="AB526" s="192"/>
    </row>
    <row r="527" spans="1:28">
      <c r="A527" s="192"/>
      <c r="B527" s="192"/>
      <c r="C527" s="192"/>
      <c r="D527" s="247"/>
      <c r="E527" s="192"/>
      <c r="F527" s="192"/>
      <c r="G527" s="247"/>
      <c r="H527" s="247"/>
      <c r="I527" s="192"/>
      <c r="J527" s="192"/>
      <c r="K527" s="278"/>
      <c r="L527" s="247"/>
      <c r="M527" s="247"/>
      <c r="N527" s="247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  <c r="AA527" s="192"/>
      <c r="AB527" s="192"/>
    </row>
    <row r="528" spans="1:28">
      <c r="A528" s="192"/>
      <c r="B528" s="192"/>
      <c r="C528" s="192"/>
      <c r="D528" s="247"/>
      <c r="E528" s="192"/>
      <c r="F528" s="192"/>
      <c r="G528" s="247"/>
      <c r="H528" s="247"/>
      <c r="I528" s="192"/>
      <c r="J528" s="192"/>
      <c r="K528" s="278"/>
      <c r="L528" s="247"/>
      <c r="M528" s="247"/>
      <c r="N528" s="247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</row>
    <row r="529" spans="1:28">
      <c r="A529" s="192"/>
      <c r="B529" s="192"/>
      <c r="C529" s="192"/>
      <c r="D529" s="247"/>
      <c r="E529" s="192"/>
      <c r="F529" s="192"/>
      <c r="G529" s="247"/>
      <c r="H529" s="247"/>
      <c r="I529" s="192"/>
      <c r="J529" s="192"/>
      <c r="K529" s="278"/>
      <c r="L529" s="247"/>
      <c r="M529" s="247"/>
      <c r="N529" s="247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</row>
    <row r="530" spans="1:28">
      <c r="A530" s="192"/>
      <c r="B530" s="192"/>
      <c r="C530" s="192"/>
      <c r="D530" s="247"/>
      <c r="E530" s="192"/>
      <c r="F530" s="192"/>
      <c r="G530" s="247"/>
      <c r="H530" s="247"/>
      <c r="I530" s="192"/>
      <c r="J530" s="192"/>
      <c r="K530" s="278"/>
      <c r="L530" s="247"/>
      <c r="M530" s="247"/>
      <c r="N530" s="247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</row>
    <row r="531" spans="1:28">
      <c r="A531" s="192"/>
      <c r="B531" s="192"/>
      <c r="C531" s="192"/>
      <c r="D531" s="247"/>
      <c r="E531" s="192"/>
      <c r="F531" s="192"/>
      <c r="G531" s="247"/>
      <c r="H531" s="247"/>
      <c r="I531" s="192"/>
      <c r="J531" s="192"/>
      <c r="K531" s="278"/>
      <c r="L531" s="247"/>
      <c r="M531" s="247"/>
      <c r="N531" s="247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</row>
    <row r="532" spans="1:28">
      <c r="A532" s="192"/>
      <c r="B532" s="192"/>
      <c r="C532" s="192"/>
      <c r="D532" s="247"/>
      <c r="E532" s="192"/>
      <c r="F532" s="192"/>
      <c r="G532" s="247"/>
      <c r="H532" s="247"/>
      <c r="I532" s="192"/>
      <c r="J532" s="192"/>
      <c r="K532" s="278"/>
      <c r="L532" s="247"/>
      <c r="M532" s="247"/>
      <c r="N532" s="247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  <c r="AA532" s="192"/>
      <c r="AB532" s="192"/>
    </row>
    <row r="533" spans="1:28">
      <c r="A533" s="192"/>
      <c r="B533" s="192"/>
      <c r="C533" s="192"/>
      <c r="D533" s="247"/>
      <c r="E533" s="192"/>
      <c r="F533" s="192"/>
      <c r="G533" s="247"/>
      <c r="H533" s="247"/>
      <c r="I533" s="192"/>
      <c r="J533" s="192"/>
      <c r="K533" s="278"/>
      <c r="L533" s="247"/>
      <c r="M533" s="247"/>
      <c r="N533" s="247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  <c r="AA533" s="192"/>
      <c r="AB533" s="192"/>
    </row>
    <row r="534" spans="1:28">
      <c r="A534" s="192"/>
      <c r="B534" s="192"/>
      <c r="C534" s="192"/>
      <c r="D534" s="247"/>
      <c r="E534" s="192"/>
      <c r="F534" s="192"/>
      <c r="G534" s="247"/>
      <c r="H534" s="247"/>
      <c r="I534" s="192"/>
      <c r="J534" s="192"/>
      <c r="K534" s="278"/>
      <c r="L534" s="247"/>
      <c r="M534" s="247"/>
      <c r="N534" s="247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  <c r="AA534" s="192"/>
      <c r="AB534" s="192"/>
    </row>
    <row r="535" spans="1:28">
      <c r="A535" s="192"/>
      <c r="B535" s="192"/>
      <c r="C535" s="192"/>
      <c r="D535" s="247"/>
      <c r="E535" s="192"/>
      <c r="F535" s="192"/>
      <c r="G535" s="247"/>
      <c r="H535" s="247"/>
      <c r="I535" s="192"/>
      <c r="J535" s="192"/>
      <c r="K535" s="278"/>
      <c r="L535" s="247"/>
      <c r="M535" s="247"/>
      <c r="N535" s="247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  <c r="AA535" s="192"/>
      <c r="AB535" s="192"/>
    </row>
    <row r="536" spans="1:28">
      <c r="A536" s="192"/>
      <c r="B536" s="192"/>
      <c r="C536" s="192"/>
      <c r="D536" s="247"/>
      <c r="E536" s="192"/>
      <c r="F536" s="192"/>
      <c r="G536" s="247"/>
      <c r="H536" s="247"/>
      <c r="I536" s="192"/>
      <c r="J536" s="192"/>
      <c r="K536" s="278"/>
      <c r="L536" s="247"/>
      <c r="M536" s="247"/>
      <c r="N536" s="247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  <c r="AA536" s="192"/>
      <c r="AB536" s="192"/>
    </row>
    <row r="537" spans="1:28">
      <c r="A537" s="192"/>
      <c r="B537" s="192"/>
      <c r="C537" s="192"/>
      <c r="D537" s="247"/>
      <c r="E537" s="192"/>
      <c r="F537" s="192"/>
      <c r="G537" s="247"/>
      <c r="H537" s="247"/>
      <c r="I537" s="192"/>
      <c r="J537" s="192"/>
      <c r="K537" s="278"/>
      <c r="L537" s="247"/>
      <c r="M537" s="247"/>
      <c r="N537" s="247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</row>
    <row r="538" spans="1:28">
      <c r="A538" s="192"/>
      <c r="B538" s="192"/>
      <c r="C538" s="192"/>
      <c r="D538" s="247"/>
      <c r="E538" s="192"/>
      <c r="F538" s="192"/>
      <c r="G538" s="247"/>
      <c r="H538" s="247"/>
      <c r="I538" s="192"/>
      <c r="J538" s="192"/>
      <c r="K538" s="278"/>
      <c r="L538" s="247"/>
      <c r="M538" s="247"/>
      <c r="N538" s="247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  <c r="AA538" s="192"/>
      <c r="AB538" s="192"/>
    </row>
    <row r="539" spans="1:28">
      <c r="A539" s="192"/>
      <c r="B539" s="192"/>
      <c r="C539" s="192"/>
      <c r="D539" s="247"/>
      <c r="E539" s="192"/>
      <c r="F539" s="192"/>
      <c r="G539" s="247"/>
      <c r="H539" s="247"/>
      <c r="I539" s="192"/>
      <c r="J539" s="192"/>
      <c r="K539" s="278"/>
      <c r="L539" s="247"/>
      <c r="M539" s="247"/>
      <c r="N539" s="247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  <c r="AA539" s="192"/>
      <c r="AB539" s="192"/>
    </row>
    <row r="540" spans="1:28">
      <c r="A540" s="192"/>
      <c r="B540" s="192"/>
      <c r="C540" s="192"/>
      <c r="D540" s="247"/>
      <c r="E540" s="192"/>
      <c r="F540" s="192"/>
      <c r="G540" s="247"/>
      <c r="H540" s="247"/>
      <c r="I540" s="192"/>
      <c r="J540" s="192"/>
      <c r="K540" s="278"/>
      <c r="L540" s="247"/>
      <c r="M540" s="247"/>
      <c r="N540" s="247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  <c r="AA540" s="192"/>
      <c r="AB540" s="192"/>
    </row>
    <row r="541" spans="1:28">
      <c r="A541" s="192"/>
      <c r="B541" s="192"/>
      <c r="C541" s="192"/>
      <c r="D541" s="247"/>
      <c r="E541" s="192"/>
      <c r="F541" s="192"/>
      <c r="G541" s="247"/>
      <c r="H541" s="247"/>
      <c r="I541" s="192"/>
      <c r="J541" s="192"/>
      <c r="K541" s="278"/>
      <c r="L541" s="247"/>
      <c r="M541" s="247"/>
      <c r="N541" s="247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  <c r="AA541" s="192"/>
      <c r="AB541" s="192"/>
    </row>
    <row r="542" spans="1:28">
      <c r="A542" s="192"/>
      <c r="B542" s="192"/>
      <c r="C542" s="192"/>
      <c r="D542" s="247"/>
      <c r="E542" s="192"/>
      <c r="F542" s="192"/>
      <c r="G542" s="247"/>
      <c r="H542" s="247"/>
      <c r="I542" s="192"/>
      <c r="J542" s="192"/>
      <c r="K542" s="278"/>
      <c r="L542" s="247"/>
      <c r="M542" s="247"/>
      <c r="N542" s="247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</row>
    <row r="543" spans="1:28">
      <c r="A543" s="192"/>
      <c r="B543" s="192"/>
      <c r="C543" s="192"/>
      <c r="D543" s="247"/>
      <c r="E543" s="192"/>
      <c r="F543" s="192"/>
      <c r="G543" s="247"/>
      <c r="H543" s="247"/>
      <c r="I543" s="192"/>
      <c r="J543" s="192"/>
      <c r="K543" s="278"/>
      <c r="L543" s="247"/>
      <c r="M543" s="247"/>
      <c r="N543" s="247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  <c r="AA543" s="192"/>
      <c r="AB543" s="192"/>
    </row>
    <row r="544" spans="1:28">
      <c r="A544" s="192"/>
      <c r="B544" s="192"/>
      <c r="C544" s="192"/>
      <c r="D544" s="247"/>
      <c r="E544" s="192"/>
      <c r="F544" s="192"/>
      <c r="G544" s="247"/>
      <c r="H544" s="247"/>
      <c r="I544" s="192"/>
      <c r="J544" s="192"/>
      <c r="K544" s="278"/>
      <c r="L544" s="247"/>
      <c r="M544" s="247"/>
      <c r="N544" s="247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  <c r="AA544" s="192"/>
      <c r="AB544" s="192"/>
    </row>
    <row r="545" spans="1:28">
      <c r="A545" s="192"/>
      <c r="B545" s="192"/>
      <c r="C545" s="192"/>
      <c r="D545" s="247"/>
      <c r="E545" s="192"/>
      <c r="F545" s="192"/>
      <c r="G545" s="247"/>
      <c r="H545" s="247"/>
      <c r="I545" s="192"/>
      <c r="J545" s="192"/>
      <c r="K545" s="278"/>
      <c r="L545" s="247"/>
      <c r="M545" s="247"/>
      <c r="N545" s="247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</row>
    <row r="546" spans="1:28">
      <c r="A546" s="192"/>
      <c r="B546" s="192"/>
      <c r="C546" s="192"/>
      <c r="D546" s="247"/>
      <c r="E546" s="192"/>
      <c r="F546" s="192"/>
      <c r="G546" s="247"/>
      <c r="H546" s="247"/>
      <c r="I546" s="192"/>
      <c r="J546" s="192"/>
      <c r="K546" s="278"/>
      <c r="L546" s="247"/>
      <c r="M546" s="247"/>
      <c r="N546" s="247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</row>
    <row r="547" spans="1:28">
      <c r="A547" s="192"/>
      <c r="B547" s="192"/>
      <c r="C547" s="192"/>
      <c r="D547" s="247"/>
      <c r="E547" s="192"/>
      <c r="F547" s="192"/>
      <c r="G547" s="247"/>
      <c r="H547" s="247"/>
      <c r="I547" s="192"/>
      <c r="J547" s="192"/>
      <c r="K547" s="278"/>
      <c r="L547" s="247"/>
      <c r="M547" s="247"/>
      <c r="N547" s="247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</row>
    <row r="548" spans="1:28">
      <c r="A548" s="192"/>
      <c r="B548" s="192"/>
      <c r="C548" s="192"/>
      <c r="D548" s="247"/>
      <c r="E548" s="192"/>
      <c r="F548" s="192"/>
      <c r="G548" s="247"/>
      <c r="H548" s="247"/>
      <c r="I548" s="192"/>
      <c r="J548" s="192"/>
      <c r="K548" s="278"/>
      <c r="L548" s="247"/>
      <c r="M548" s="247"/>
      <c r="N548" s="247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</row>
    <row r="549" spans="1:28">
      <c r="A549" s="192"/>
      <c r="B549" s="192"/>
      <c r="C549" s="192"/>
      <c r="D549" s="247"/>
      <c r="E549" s="192"/>
      <c r="F549" s="192"/>
      <c r="G549" s="247"/>
      <c r="H549" s="247"/>
      <c r="I549" s="192"/>
      <c r="J549" s="192"/>
      <c r="K549" s="278"/>
      <c r="L549" s="247"/>
      <c r="M549" s="247"/>
      <c r="N549" s="247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</row>
    <row r="550" spans="1:28">
      <c r="A550" s="192"/>
      <c r="B550" s="192"/>
      <c r="C550" s="192"/>
      <c r="D550" s="247"/>
      <c r="E550" s="192"/>
      <c r="F550" s="192"/>
      <c r="G550" s="247"/>
      <c r="H550" s="247"/>
      <c r="I550" s="192"/>
      <c r="J550" s="192"/>
      <c r="K550" s="278"/>
      <c r="L550" s="247"/>
      <c r="M550" s="247"/>
      <c r="N550" s="247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2"/>
      <c r="Z550" s="192"/>
      <c r="AA550" s="192"/>
      <c r="AB550" s="192"/>
    </row>
    <row r="551" spans="1:28">
      <c r="A551" s="192"/>
      <c r="B551" s="192"/>
      <c r="C551" s="192"/>
      <c r="D551" s="247"/>
      <c r="E551" s="192"/>
      <c r="F551" s="192"/>
      <c r="G551" s="247"/>
      <c r="H551" s="247"/>
      <c r="I551" s="192"/>
      <c r="J551" s="192"/>
      <c r="K551" s="278"/>
      <c r="L551" s="247"/>
      <c r="M551" s="247"/>
      <c r="N551" s="247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</row>
    <row r="552" spans="1:28">
      <c r="A552" s="192"/>
      <c r="B552" s="192"/>
      <c r="C552" s="192"/>
      <c r="D552" s="247"/>
      <c r="E552" s="192"/>
      <c r="F552" s="192"/>
      <c r="G552" s="247"/>
      <c r="H552" s="247"/>
      <c r="I552" s="192"/>
      <c r="J552" s="192"/>
      <c r="K552" s="278"/>
      <c r="L552" s="247"/>
      <c r="M552" s="247"/>
      <c r="N552" s="247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</row>
    <row r="553" spans="1:28">
      <c r="A553" s="192"/>
      <c r="B553" s="192"/>
      <c r="C553" s="192"/>
      <c r="D553" s="247"/>
      <c r="E553" s="192"/>
      <c r="F553" s="192"/>
      <c r="G553" s="247"/>
      <c r="H553" s="247"/>
      <c r="I553" s="192"/>
      <c r="J553" s="192"/>
      <c r="K553" s="278"/>
      <c r="L553" s="247"/>
      <c r="M553" s="247"/>
      <c r="N553" s="247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</row>
    <row r="554" spans="1:28">
      <c r="A554" s="192"/>
      <c r="B554" s="192"/>
      <c r="C554" s="192"/>
      <c r="D554" s="247"/>
      <c r="E554" s="192"/>
      <c r="F554" s="192"/>
      <c r="G554" s="247"/>
      <c r="H554" s="247"/>
      <c r="I554" s="192"/>
      <c r="J554" s="192"/>
      <c r="K554" s="278"/>
      <c r="L554" s="247"/>
      <c r="M554" s="247"/>
      <c r="N554" s="247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</row>
    <row r="555" spans="1:28">
      <c r="A555" s="192"/>
      <c r="B555" s="192"/>
      <c r="C555" s="192"/>
      <c r="D555" s="247"/>
      <c r="E555" s="192"/>
      <c r="F555" s="192"/>
      <c r="G555" s="247"/>
      <c r="H555" s="247"/>
      <c r="I555" s="192"/>
      <c r="J555" s="192"/>
      <c r="K555" s="278"/>
      <c r="L555" s="247"/>
      <c r="M555" s="247"/>
      <c r="N555" s="247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</row>
    <row r="556" spans="1:28">
      <c r="A556" s="192"/>
      <c r="B556" s="192"/>
      <c r="C556" s="192"/>
      <c r="D556" s="247"/>
      <c r="E556" s="192"/>
      <c r="F556" s="192"/>
      <c r="G556" s="247"/>
      <c r="H556" s="247"/>
      <c r="I556" s="192"/>
      <c r="J556" s="192"/>
      <c r="K556" s="278"/>
      <c r="L556" s="247"/>
      <c r="M556" s="247"/>
      <c r="N556" s="247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</row>
    <row r="557" spans="1:28">
      <c r="A557" s="192"/>
      <c r="B557" s="192"/>
      <c r="C557" s="192"/>
      <c r="D557" s="247"/>
      <c r="E557" s="192"/>
      <c r="F557" s="192"/>
      <c r="G557" s="247"/>
      <c r="H557" s="247"/>
      <c r="I557" s="192"/>
      <c r="J557" s="192"/>
      <c r="K557" s="278"/>
      <c r="L557" s="247"/>
      <c r="M557" s="247"/>
      <c r="N557" s="247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</row>
    <row r="558" spans="1:28">
      <c r="A558" s="192"/>
      <c r="B558" s="192"/>
      <c r="C558" s="192"/>
      <c r="D558" s="247"/>
      <c r="E558" s="192"/>
      <c r="F558" s="192"/>
      <c r="G558" s="247"/>
      <c r="H558" s="247"/>
      <c r="I558" s="192"/>
      <c r="J558" s="192"/>
      <c r="K558" s="278"/>
      <c r="L558" s="247"/>
      <c r="M558" s="247"/>
      <c r="N558" s="247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</row>
    <row r="559" spans="1:28">
      <c r="A559" s="192"/>
      <c r="B559" s="192"/>
      <c r="C559" s="192"/>
      <c r="D559" s="247"/>
      <c r="E559" s="192"/>
      <c r="F559" s="192"/>
      <c r="G559" s="247"/>
      <c r="H559" s="247"/>
      <c r="I559" s="192"/>
      <c r="J559" s="192"/>
      <c r="K559" s="278"/>
      <c r="L559" s="247"/>
      <c r="M559" s="247"/>
      <c r="N559" s="247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</row>
    <row r="560" spans="1:28">
      <c r="A560" s="192"/>
      <c r="B560" s="192"/>
      <c r="C560" s="192"/>
      <c r="D560" s="247"/>
      <c r="E560" s="192"/>
      <c r="F560" s="192"/>
      <c r="G560" s="247"/>
      <c r="H560" s="247"/>
      <c r="I560" s="192"/>
      <c r="J560" s="192"/>
      <c r="K560" s="278"/>
      <c r="L560" s="247"/>
      <c r="M560" s="247"/>
      <c r="N560" s="247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</row>
    <row r="561" spans="1:28">
      <c r="A561" s="192"/>
      <c r="B561" s="192"/>
      <c r="C561" s="192"/>
      <c r="D561" s="247"/>
      <c r="E561" s="192"/>
      <c r="F561" s="192"/>
      <c r="G561" s="247"/>
      <c r="H561" s="247"/>
      <c r="I561" s="192"/>
      <c r="J561" s="192"/>
      <c r="K561" s="278"/>
      <c r="L561" s="247"/>
      <c r="M561" s="247"/>
      <c r="N561" s="247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  <c r="AA561" s="192"/>
      <c r="AB561" s="192"/>
    </row>
    <row r="562" spans="1:28">
      <c r="A562" s="192"/>
      <c r="B562" s="192"/>
      <c r="C562" s="192"/>
      <c r="D562" s="247"/>
      <c r="E562" s="192"/>
      <c r="F562" s="192"/>
      <c r="G562" s="247"/>
      <c r="H562" s="247"/>
      <c r="I562" s="192"/>
      <c r="J562" s="192"/>
      <c r="K562" s="278"/>
      <c r="L562" s="247"/>
      <c r="M562" s="247"/>
      <c r="N562" s="247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  <c r="AA562" s="192"/>
      <c r="AB562" s="192"/>
    </row>
    <row r="563" spans="1:28">
      <c r="A563" s="192"/>
      <c r="B563" s="192"/>
      <c r="C563" s="192"/>
      <c r="D563" s="247"/>
      <c r="E563" s="192"/>
      <c r="F563" s="192"/>
      <c r="G563" s="247"/>
      <c r="H563" s="247"/>
      <c r="I563" s="192"/>
      <c r="J563" s="192"/>
      <c r="K563" s="278"/>
      <c r="L563" s="247"/>
      <c r="M563" s="247"/>
      <c r="N563" s="247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  <c r="AA563" s="192"/>
      <c r="AB563" s="192"/>
    </row>
    <row r="564" spans="1:28">
      <c r="A564" s="192"/>
      <c r="B564" s="192"/>
      <c r="C564" s="192"/>
      <c r="D564" s="247"/>
      <c r="E564" s="192"/>
      <c r="F564" s="192"/>
      <c r="G564" s="247"/>
      <c r="H564" s="247"/>
      <c r="I564" s="192"/>
      <c r="J564" s="192"/>
      <c r="K564" s="278"/>
      <c r="L564" s="247"/>
      <c r="M564" s="247"/>
      <c r="N564" s="247"/>
      <c r="O564" s="192"/>
      <c r="P564" s="192"/>
      <c r="Q564" s="192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</row>
    <row r="565" spans="1:28">
      <c r="A565" s="192"/>
      <c r="B565" s="192"/>
      <c r="C565" s="192"/>
      <c r="D565" s="247"/>
      <c r="E565" s="192"/>
      <c r="F565" s="192"/>
      <c r="G565" s="247"/>
      <c r="H565" s="247"/>
      <c r="I565" s="192"/>
      <c r="J565" s="192"/>
      <c r="K565" s="278"/>
      <c r="L565" s="247"/>
      <c r="M565" s="247"/>
      <c r="N565" s="247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  <c r="AA565" s="192"/>
      <c r="AB565" s="192"/>
    </row>
    <row r="566" spans="1:28">
      <c r="A566" s="192"/>
      <c r="B566" s="192"/>
      <c r="C566" s="192"/>
      <c r="D566" s="247"/>
      <c r="E566" s="192"/>
      <c r="F566" s="192"/>
      <c r="G566" s="247"/>
      <c r="H566" s="247"/>
      <c r="I566" s="192"/>
      <c r="J566" s="192"/>
      <c r="K566" s="278"/>
      <c r="L566" s="247"/>
      <c r="M566" s="247"/>
      <c r="N566" s="247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</row>
    <row r="567" spans="1:28">
      <c r="A567" s="192"/>
      <c r="B567" s="192"/>
      <c r="C567" s="192"/>
      <c r="D567" s="247"/>
      <c r="E567" s="192"/>
      <c r="F567" s="192"/>
      <c r="G567" s="247"/>
      <c r="H567" s="247"/>
      <c r="I567" s="192"/>
      <c r="J567" s="192"/>
      <c r="K567" s="278"/>
      <c r="L567" s="247"/>
      <c r="M567" s="247"/>
      <c r="N567" s="247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  <c r="AA567" s="192"/>
      <c r="AB567" s="192"/>
    </row>
    <row r="568" spans="1:28">
      <c r="A568" s="192"/>
      <c r="B568" s="192"/>
      <c r="C568" s="192"/>
      <c r="D568" s="247"/>
      <c r="E568" s="192"/>
      <c r="F568" s="192"/>
      <c r="G568" s="247"/>
      <c r="H568" s="247"/>
      <c r="I568" s="192"/>
      <c r="J568" s="192"/>
      <c r="K568" s="278"/>
      <c r="L568" s="247"/>
      <c r="M568" s="247"/>
      <c r="N568" s="247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  <c r="AA568" s="192"/>
      <c r="AB568" s="192"/>
    </row>
    <row r="569" spans="1:28">
      <c r="A569" s="192"/>
      <c r="B569" s="192"/>
      <c r="C569" s="192"/>
      <c r="D569" s="247"/>
      <c r="E569" s="192"/>
      <c r="F569" s="192"/>
      <c r="G569" s="247"/>
      <c r="H569" s="247"/>
      <c r="I569" s="192"/>
      <c r="J569" s="192"/>
      <c r="K569" s="278"/>
      <c r="L569" s="247"/>
      <c r="M569" s="247"/>
      <c r="N569" s="247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  <c r="AA569" s="192"/>
      <c r="AB569" s="192"/>
    </row>
    <row r="570" spans="1:28">
      <c r="A570" s="192"/>
      <c r="B570" s="192"/>
      <c r="C570" s="192"/>
      <c r="D570" s="247"/>
      <c r="E570" s="192"/>
      <c r="F570" s="192"/>
      <c r="G570" s="247"/>
      <c r="H570" s="247"/>
      <c r="I570" s="192"/>
      <c r="J570" s="192"/>
      <c r="K570" s="278"/>
      <c r="L570" s="247"/>
      <c r="M570" s="247"/>
      <c r="N570" s="247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  <c r="AA570" s="192"/>
      <c r="AB570" s="192"/>
    </row>
    <row r="571" spans="1:28">
      <c r="A571" s="192"/>
      <c r="B571" s="192"/>
      <c r="C571" s="192"/>
      <c r="D571" s="247"/>
      <c r="E571" s="192"/>
      <c r="F571" s="192"/>
      <c r="G571" s="247"/>
      <c r="H571" s="247"/>
      <c r="I571" s="192"/>
      <c r="J571" s="192"/>
      <c r="K571" s="278"/>
      <c r="L571" s="247"/>
      <c r="M571" s="247"/>
      <c r="N571" s="247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  <c r="AA571" s="192"/>
      <c r="AB571" s="192"/>
    </row>
    <row r="572" spans="1:28">
      <c r="A572" s="192"/>
      <c r="B572" s="192"/>
      <c r="C572" s="192"/>
      <c r="D572" s="247"/>
      <c r="E572" s="192"/>
      <c r="F572" s="192"/>
      <c r="G572" s="247"/>
      <c r="H572" s="247"/>
      <c r="I572" s="192"/>
      <c r="J572" s="192"/>
      <c r="K572" s="278"/>
      <c r="L572" s="247"/>
      <c r="M572" s="247"/>
      <c r="N572" s="247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</row>
    <row r="573" spans="1:28">
      <c r="A573" s="192"/>
      <c r="B573" s="192"/>
      <c r="C573" s="192"/>
      <c r="D573" s="247"/>
      <c r="E573" s="192"/>
      <c r="F573" s="192"/>
      <c r="G573" s="247"/>
      <c r="H573" s="247"/>
      <c r="I573" s="192"/>
      <c r="J573" s="192"/>
      <c r="K573" s="278"/>
      <c r="L573" s="247"/>
      <c r="M573" s="247"/>
      <c r="N573" s="247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  <c r="AA573" s="192"/>
      <c r="AB573" s="192"/>
    </row>
    <row r="574" spans="1:28">
      <c r="A574" s="192"/>
      <c r="B574" s="192"/>
      <c r="C574" s="192"/>
      <c r="D574" s="247"/>
      <c r="E574" s="192"/>
      <c r="F574" s="192"/>
      <c r="G574" s="247"/>
      <c r="H574" s="247"/>
      <c r="I574" s="192"/>
      <c r="J574" s="192"/>
      <c r="K574" s="278"/>
      <c r="L574" s="247"/>
      <c r="M574" s="247"/>
      <c r="N574" s="247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  <c r="AA574" s="192"/>
      <c r="AB574" s="192"/>
    </row>
    <row r="575" spans="1:28">
      <c r="A575" s="192"/>
      <c r="B575" s="192"/>
      <c r="C575" s="192"/>
      <c r="D575" s="247"/>
      <c r="E575" s="192"/>
      <c r="F575" s="192"/>
      <c r="G575" s="247"/>
      <c r="H575" s="247"/>
      <c r="I575" s="192"/>
      <c r="J575" s="192"/>
      <c r="K575" s="278"/>
      <c r="L575" s="247"/>
      <c r="M575" s="247"/>
      <c r="N575" s="247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  <c r="AA575" s="192"/>
      <c r="AB575" s="192"/>
    </row>
    <row r="576" spans="1:28">
      <c r="A576" s="192"/>
      <c r="B576" s="192"/>
      <c r="C576" s="192"/>
      <c r="D576" s="247"/>
      <c r="E576" s="192"/>
      <c r="F576" s="192"/>
      <c r="G576" s="247"/>
      <c r="H576" s="247"/>
      <c r="I576" s="192"/>
      <c r="J576" s="192"/>
      <c r="K576" s="278"/>
      <c r="L576" s="247"/>
      <c r="M576" s="247"/>
      <c r="N576" s="247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  <c r="AA576" s="192"/>
      <c r="AB576" s="192"/>
    </row>
    <row r="577" spans="1:28">
      <c r="A577" s="192"/>
      <c r="B577" s="192"/>
      <c r="C577" s="192"/>
      <c r="D577" s="247"/>
      <c r="E577" s="192"/>
      <c r="F577" s="192"/>
      <c r="G577" s="247"/>
      <c r="H577" s="247"/>
      <c r="I577" s="192"/>
      <c r="J577" s="192"/>
      <c r="K577" s="278"/>
      <c r="L577" s="247"/>
      <c r="M577" s="247"/>
      <c r="N577" s="247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  <c r="AA577" s="192"/>
      <c r="AB577" s="192"/>
    </row>
    <row r="578" spans="1:28">
      <c r="A578" s="192"/>
      <c r="B578" s="192"/>
      <c r="C578" s="192"/>
      <c r="D578" s="247"/>
      <c r="E578" s="192"/>
      <c r="F578" s="192"/>
      <c r="G578" s="247"/>
      <c r="H578" s="247"/>
      <c r="I578" s="192"/>
      <c r="J578" s="192"/>
      <c r="K578" s="278"/>
      <c r="L578" s="247"/>
      <c r="M578" s="247"/>
      <c r="N578" s="247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  <c r="AA578" s="192"/>
      <c r="AB578" s="192"/>
    </row>
    <row r="579" spans="1:28">
      <c r="A579" s="192"/>
      <c r="B579" s="192"/>
      <c r="C579" s="192"/>
      <c r="D579" s="247"/>
      <c r="E579" s="192"/>
      <c r="F579" s="192"/>
      <c r="G579" s="247"/>
      <c r="H579" s="247"/>
      <c r="I579" s="192"/>
      <c r="J579" s="192"/>
      <c r="K579" s="278"/>
      <c r="L579" s="247"/>
      <c r="M579" s="247"/>
      <c r="N579" s="247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  <c r="AA579" s="192"/>
      <c r="AB579" s="192"/>
    </row>
    <row r="580" spans="1:28">
      <c r="A580" s="192"/>
      <c r="B580" s="192"/>
      <c r="C580" s="192"/>
      <c r="D580" s="247"/>
      <c r="E580" s="192"/>
      <c r="F580" s="192"/>
      <c r="G580" s="247"/>
      <c r="H580" s="247"/>
      <c r="I580" s="192"/>
      <c r="J580" s="192"/>
      <c r="K580" s="278"/>
      <c r="L580" s="247"/>
      <c r="M580" s="247"/>
      <c r="N580" s="247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  <c r="AA580" s="192"/>
      <c r="AB580" s="192"/>
    </row>
    <row r="581" spans="1:28">
      <c r="A581" s="192"/>
      <c r="B581" s="192"/>
      <c r="C581" s="192"/>
      <c r="D581" s="247"/>
      <c r="E581" s="192"/>
      <c r="F581" s="192"/>
      <c r="G581" s="247"/>
      <c r="H581" s="247"/>
      <c r="I581" s="192"/>
      <c r="J581" s="192"/>
      <c r="K581" s="278"/>
      <c r="L581" s="247"/>
      <c r="M581" s="247"/>
      <c r="N581" s="247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  <c r="AA581" s="192"/>
      <c r="AB581" s="192"/>
    </row>
    <row r="582" spans="1:28">
      <c r="A582" s="192"/>
      <c r="B582" s="192"/>
      <c r="C582" s="192"/>
      <c r="D582" s="247"/>
      <c r="E582" s="192"/>
      <c r="F582" s="192"/>
      <c r="G582" s="247"/>
      <c r="H582" s="247"/>
      <c r="I582" s="192"/>
      <c r="J582" s="192"/>
      <c r="K582" s="278"/>
      <c r="L582" s="247"/>
      <c r="M582" s="247"/>
      <c r="N582" s="247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</row>
    <row r="583" spans="1:28">
      <c r="A583" s="192"/>
      <c r="B583" s="192"/>
      <c r="C583" s="192"/>
      <c r="D583" s="247"/>
      <c r="E583" s="192"/>
      <c r="F583" s="192"/>
      <c r="G583" s="247"/>
      <c r="H583" s="247"/>
      <c r="I583" s="192"/>
      <c r="J583" s="192"/>
      <c r="K583" s="278"/>
      <c r="L583" s="247"/>
      <c r="M583" s="247"/>
      <c r="N583" s="247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  <c r="AA583" s="192"/>
      <c r="AB583" s="192"/>
    </row>
    <row r="584" spans="1:28">
      <c r="A584" s="192"/>
      <c r="B584" s="192"/>
      <c r="C584" s="192"/>
      <c r="D584" s="247"/>
      <c r="E584" s="192"/>
      <c r="F584" s="192"/>
      <c r="G584" s="247"/>
      <c r="H584" s="247"/>
      <c r="I584" s="192"/>
      <c r="J584" s="192"/>
      <c r="K584" s="278"/>
      <c r="L584" s="247"/>
      <c r="M584" s="247"/>
      <c r="N584" s="247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  <c r="AA584" s="192"/>
      <c r="AB584" s="192"/>
    </row>
    <row r="585" spans="1:28">
      <c r="A585" s="192"/>
      <c r="B585" s="192"/>
      <c r="C585" s="192"/>
      <c r="D585" s="247"/>
      <c r="E585" s="192"/>
      <c r="F585" s="192"/>
      <c r="G585" s="247"/>
      <c r="H585" s="247"/>
      <c r="I585" s="192"/>
      <c r="J585" s="192"/>
      <c r="K585" s="278"/>
      <c r="L585" s="247"/>
      <c r="M585" s="247"/>
      <c r="N585" s="247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  <c r="AA585" s="192"/>
      <c r="AB585" s="192"/>
    </row>
    <row r="586" spans="1:28">
      <c r="A586" s="192"/>
      <c r="B586" s="192"/>
      <c r="C586" s="192"/>
      <c r="D586" s="247"/>
      <c r="E586" s="192"/>
      <c r="F586" s="192"/>
      <c r="G586" s="247"/>
      <c r="H586" s="247"/>
      <c r="I586" s="192"/>
      <c r="J586" s="192"/>
      <c r="K586" s="278"/>
      <c r="L586" s="247"/>
      <c r="M586" s="247"/>
      <c r="N586" s="247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  <c r="AA586" s="192"/>
      <c r="AB586" s="192"/>
    </row>
    <row r="587" spans="1:28">
      <c r="A587" s="192"/>
      <c r="B587" s="192"/>
      <c r="C587" s="192"/>
      <c r="D587" s="247"/>
      <c r="E587" s="192"/>
      <c r="F587" s="192"/>
      <c r="G587" s="247"/>
      <c r="H587" s="247"/>
      <c r="I587" s="192"/>
      <c r="J587" s="192"/>
      <c r="K587" s="278"/>
      <c r="L587" s="247"/>
      <c r="M587" s="247"/>
      <c r="N587" s="247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</row>
    <row r="588" spans="1:28">
      <c r="A588" s="192"/>
      <c r="B588" s="192"/>
      <c r="C588" s="192"/>
      <c r="D588" s="247"/>
      <c r="E588" s="192"/>
      <c r="F588" s="192"/>
      <c r="G588" s="247"/>
      <c r="H588" s="247"/>
      <c r="I588" s="192"/>
      <c r="J588" s="192"/>
      <c r="K588" s="278"/>
      <c r="L588" s="247"/>
      <c r="M588" s="247"/>
      <c r="N588" s="247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</row>
    <row r="589" spans="1:28">
      <c r="A589" s="192"/>
      <c r="B589" s="192"/>
      <c r="C589" s="192"/>
      <c r="D589" s="247"/>
      <c r="E589" s="192"/>
      <c r="F589" s="192"/>
      <c r="G589" s="247"/>
      <c r="H589" s="247"/>
      <c r="I589" s="192"/>
      <c r="J589" s="192"/>
      <c r="K589" s="278"/>
      <c r="L589" s="247"/>
      <c r="M589" s="247"/>
      <c r="N589" s="247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</row>
    <row r="590" spans="1:28">
      <c r="A590" s="192"/>
      <c r="B590" s="192"/>
      <c r="C590" s="192"/>
      <c r="D590" s="247"/>
      <c r="E590" s="192"/>
      <c r="F590" s="192"/>
      <c r="G590" s="247"/>
      <c r="H590" s="247"/>
      <c r="I590" s="192"/>
      <c r="J590" s="192"/>
      <c r="K590" s="278"/>
      <c r="L590" s="247"/>
      <c r="M590" s="247"/>
      <c r="N590" s="247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</row>
    <row r="591" spans="1:28">
      <c r="A591" s="192"/>
      <c r="B591" s="192"/>
      <c r="C591" s="192"/>
      <c r="D591" s="247"/>
      <c r="E591" s="192"/>
      <c r="F591" s="192"/>
      <c r="G591" s="247"/>
      <c r="H591" s="247"/>
      <c r="I591" s="192"/>
      <c r="J591" s="192"/>
      <c r="K591" s="278"/>
      <c r="L591" s="247"/>
      <c r="M591" s="247"/>
      <c r="N591" s="247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  <c r="AA591" s="192"/>
      <c r="AB591" s="192"/>
    </row>
    <row r="592" spans="1:28">
      <c r="A592" s="192"/>
      <c r="B592" s="192"/>
      <c r="C592" s="192"/>
      <c r="D592" s="247"/>
      <c r="E592" s="192"/>
      <c r="F592" s="192"/>
      <c r="G592" s="247"/>
      <c r="H592" s="247"/>
      <c r="I592" s="192"/>
      <c r="J592" s="192"/>
      <c r="K592" s="278"/>
      <c r="L592" s="247"/>
      <c r="M592" s="247"/>
      <c r="N592" s="247"/>
      <c r="O592" s="192"/>
      <c r="P592" s="192"/>
      <c r="Q592" s="192"/>
      <c r="R592" s="192"/>
      <c r="S592" s="192"/>
      <c r="T592" s="192"/>
      <c r="U592" s="192"/>
      <c r="V592" s="192"/>
      <c r="W592" s="192"/>
      <c r="X592" s="192"/>
      <c r="Y592" s="192"/>
      <c r="Z592" s="192"/>
      <c r="AA592" s="192"/>
      <c r="AB592" s="192"/>
    </row>
    <row r="593" spans="1:28">
      <c r="A593" s="192"/>
      <c r="B593" s="192"/>
      <c r="C593" s="192"/>
      <c r="D593" s="247"/>
      <c r="E593" s="192"/>
      <c r="F593" s="192"/>
      <c r="G593" s="247"/>
      <c r="H593" s="247"/>
      <c r="I593" s="192"/>
      <c r="J593" s="192"/>
      <c r="K593" s="278"/>
      <c r="L593" s="247"/>
      <c r="M593" s="247"/>
      <c r="N593" s="247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  <c r="AA593" s="192"/>
      <c r="AB593" s="192"/>
    </row>
    <row r="594" spans="1:28">
      <c r="A594" s="192"/>
      <c r="B594" s="192"/>
      <c r="C594" s="192"/>
      <c r="D594" s="247"/>
      <c r="E594" s="192"/>
      <c r="F594" s="192"/>
      <c r="G594" s="247"/>
      <c r="H594" s="247"/>
      <c r="I594" s="192"/>
      <c r="J594" s="192"/>
      <c r="K594" s="278"/>
      <c r="L594" s="247"/>
      <c r="M594" s="247"/>
      <c r="N594" s="247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  <c r="AA594" s="192"/>
      <c r="AB594" s="192"/>
    </row>
    <row r="595" spans="1:28">
      <c r="A595" s="192"/>
      <c r="B595" s="192"/>
      <c r="C595" s="192"/>
      <c r="D595" s="247"/>
      <c r="E595" s="192"/>
      <c r="F595" s="192"/>
      <c r="G595" s="247"/>
      <c r="H595" s="247"/>
      <c r="I595" s="192"/>
      <c r="J595" s="192"/>
      <c r="K595" s="278"/>
      <c r="L595" s="247"/>
      <c r="M595" s="247"/>
      <c r="N595" s="247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  <c r="AA595" s="192"/>
      <c r="AB595" s="192"/>
    </row>
    <row r="596" spans="1:28">
      <c r="A596" s="192"/>
      <c r="B596" s="192"/>
      <c r="C596" s="192"/>
      <c r="D596" s="247"/>
      <c r="E596" s="192"/>
      <c r="F596" s="192"/>
      <c r="G596" s="247"/>
      <c r="H596" s="247"/>
      <c r="I596" s="192"/>
      <c r="J596" s="192"/>
      <c r="K596" s="278"/>
      <c r="L596" s="247"/>
      <c r="M596" s="247"/>
      <c r="N596" s="247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  <c r="AA596" s="192"/>
      <c r="AB596" s="192"/>
    </row>
    <row r="597" spans="1:28">
      <c r="A597" s="192"/>
      <c r="B597" s="192"/>
      <c r="C597" s="192"/>
      <c r="D597" s="247"/>
      <c r="E597" s="192"/>
      <c r="F597" s="192"/>
      <c r="G597" s="247"/>
      <c r="H597" s="247"/>
      <c r="I597" s="192"/>
      <c r="J597" s="192"/>
      <c r="K597" s="278"/>
      <c r="L597" s="247"/>
      <c r="M597" s="247"/>
      <c r="N597" s="247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  <c r="AA597" s="192"/>
      <c r="AB597" s="192"/>
    </row>
    <row r="598" spans="1:28">
      <c r="A598" s="192"/>
      <c r="B598" s="192"/>
      <c r="C598" s="192"/>
      <c r="D598" s="247"/>
      <c r="E598" s="192"/>
      <c r="F598" s="192"/>
      <c r="G598" s="247"/>
      <c r="H598" s="247"/>
      <c r="I598" s="192"/>
      <c r="J598" s="192"/>
      <c r="K598" s="278"/>
      <c r="L598" s="247"/>
      <c r="M598" s="247"/>
      <c r="N598" s="247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</row>
    <row r="599" spans="1:28">
      <c r="A599" s="192"/>
      <c r="B599" s="192"/>
      <c r="C599" s="192"/>
      <c r="D599" s="247"/>
      <c r="E599" s="192"/>
      <c r="F599" s="192"/>
      <c r="G599" s="247"/>
      <c r="H599" s="247"/>
      <c r="I599" s="192"/>
      <c r="J599" s="192"/>
      <c r="K599" s="278"/>
      <c r="L599" s="247"/>
      <c r="M599" s="247"/>
      <c r="N599" s="247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  <c r="AA599" s="192"/>
      <c r="AB599" s="192"/>
    </row>
    <row r="600" spans="1:28">
      <c r="A600" s="192"/>
      <c r="B600" s="192"/>
      <c r="C600" s="192"/>
      <c r="D600" s="247"/>
      <c r="E600" s="192"/>
      <c r="F600" s="192"/>
      <c r="G600" s="247"/>
      <c r="H600" s="247"/>
      <c r="I600" s="192"/>
      <c r="J600" s="192"/>
      <c r="K600" s="278"/>
      <c r="L600" s="247"/>
      <c r="M600" s="247"/>
      <c r="N600" s="247"/>
      <c r="O600" s="192"/>
      <c r="P600" s="192"/>
      <c r="Q600" s="192"/>
      <c r="R600" s="192"/>
      <c r="S600" s="192"/>
      <c r="T600" s="192"/>
      <c r="U600" s="192"/>
      <c r="V600" s="192"/>
      <c r="W600" s="192"/>
      <c r="X600" s="192"/>
      <c r="Y600" s="192"/>
      <c r="Z600" s="192"/>
      <c r="AA600" s="192"/>
      <c r="AB600" s="192"/>
    </row>
    <row r="601" spans="1:28">
      <c r="A601" s="192"/>
      <c r="B601" s="192"/>
      <c r="C601" s="192"/>
      <c r="D601" s="247"/>
      <c r="E601" s="192"/>
      <c r="F601" s="192"/>
      <c r="G601" s="247"/>
      <c r="H601" s="247"/>
      <c r="I601" s="192"/>
      <c r="J601" s="192"/>
      <c r="K601" s="278"/>
      <c r="L601" s="247"/>
      <c r="M601" s="247"/>
      <c r="N601" s="247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  <c r="AA601" s="192"/>
      <c r="AB601" s="192"/>
    </row>
    <row r="602" spans="1:28">
      <c r="A602" s="192"/>
      <c r="B602" s="192"/>
      <c r="C602" s="192"/>
      <c r="D602" s="247"/>
      <c r="E602" s="192"/>
      <c r="F602" s="192"/>
      <c r="G602" s="247"/>
      <c r="H602" s="247"/>
      <c r="I602" s="192"/>
      <c r="J602" s="192"/>
      <c r="K602" s="278"/>
      <c r="L602" s="247"/>
      <c r="M602" s="247"/>
      <c r="N602" s="247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  <c r="AA602" s="192"/>
      <c r="AB602" s="192"/>
    </row>
    <row r="603" spans="1:28">
      <c r="A603" s="192"/>
      <c r="B603" s="192"/>
      <c r="C603" s="192"/>
      <c r="D603" s="247"/>
      <c r="E603" s="192"/>
      <c r="F603" s="192"/>
      <c r="G603" s="247"/>
      <c r="H603" s="247"/>
      <c r="I603" s="192"/>
      <c r="J603" s="192"/>
      <c r="K603" s="278"/>
      <c r="L603" s="247"/>
      <c r="M603" s="247"/>
      <c r="N603" s="247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  <c r="AA603" s="192"/>
      <c r="AB603" s="192"/>
    </row>
    <row r="604" spans="1:28">
      <c r="A604" s="192"/>
      <c r="B604" s="192"/>
      <c r="C604" s="192"/>
      <c r="D604" s="247"/>
      <c r="E604" s="192"/>
      <c r="F604" s="192"/>
      <c r="G604" s="247"/>
      <c r="H604" s="247"/>
      <c r="I604" s="192"/>
      <c r="J604" s="192"/>
      <c r="K604" s="278"/>
      <c r="L604" s="247"/>
      <c r="M604" s="247"/>
      <c r="N604" s="247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  <c r="AA604" s="192"/>
      <c r="AB604" s="192"/>
    </row>
    <row r="605" spans="1:28">
      <c r="A605" s="192"/>
      <c r="B605" s="192"/>
      <c r="C605" s="192"/>
      <c r="D605" s="247"/>
      <c r="E605" s="192"/>
      <c r="F605" s="192"/>
      <c r="G605" s="247"/>
      <c r="H605" s="247"/>
      <c r="I605" s="192"/>
      <c r="J605" s="192"/>
      <c r="K605" s="278"/>
      <c r="L605" s="247"/>
      <c r="M605" s="247"/>
      <c r="N605" s="247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  <c r="AA605" s="192"/>
      <c r="AB605" s="192"/>
    </row>
    <row r="606" spans="1:28">
      <c r="A606" s="192"/>
      <c r="B606" s="192"/>
      <c r="C606" s="192"/>
      <c r="D606" s="247"/>
      <c r="E606" s="192"/>
      <c r="F606" s="192"/>
      <c r="G606" s="247"/>
      <c r="H606" s="247"/>
      <c r="I606" s="192"/>
      <c r="J606" s="192"/>
      <c r="K606" s="278"/>
      <c r="L606" s="247"/>
      <c r="M606" s="247"/>
      <c r="N606" s="247"/>
      <c r="O606" s="192"/>
      <c r="P606" s="192"/>
      <c r="Q606" s="192"/>
      <c r="R606" s="192"/>
      <c r="S606" s="192"/>
      <c r="T606" s="192"/>
      <c r="U606" s="192"/>
      <c r="V606" s="192"/>
      <c r="W606" s="192"/>
      <c r="X606" s="192"/>
      <c r="Y606" s="192"/>
      <c r="Z606" s="192"/>
      <c r="AA606" s="192"/>
      <c r="AB606" s="192"/>
    </row>
    <row r="607" spans="1:28">
      <c r="A607" s="192"/>
      <c r="B607" s="192"/>
      <c r="C607" s="192"/>
      <c r="D607" s="247"/>
      <c r="E607" s="192"/>
      <c r="F607" s="192"/>
      <c r="G607" s="247"/>
      <c r="H607" s="247"/>
      <c r="I607" s="192"/>
      <c r="J607" s="192"/>
      <c r="K607" s="278"/>
      <c r="L607" s="247"/>
      <c r="M607" s="247"/>
      <c r="N607" s="247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  <c r="AA607" s="192"/>
      <c r="AB607" s="192"/>
    </row>
    <row r="608" spans="1:28">
      <c r="A608" s="192"/>
      <c r="B608" s="192"/>
      <c r="C608" s="192"/>
      <c r="D608" s="247"/>
      <c r="E608" s="192"/>
      <c r="F608" s="192"/>
      <c r="G608" s="247"/>
      <c r="H608" s="247"/>
      <c r="I608" s="192"/>
      <c r="J608" s="192"/>
      <c r="K608" s="278"/>
      <c r="L608" s="247"/>
      <c r="M608" s="247"/>
      <c r="N608" s="247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  <c r="AA608" s="192"/>
      <c r="AB608" s="192"/>
    </row>
    <row r="609" spans="1:28">
      <c r="A609" s="192"/>
      <c r="B609" s="192"/>
      <c r="C609" s="192"/>
      <c r="D609" s="247"/>
      <c r="E609" s="192"/>
      <c r="F609" s="192"/>
      <c r="G609" s="247"/>
      <c r="H609" s="247"/>
      <c r="I609" s="192"/>
      <c r="J609" s="192"/>
      <c r="K609" s="278"/>
      <c r="L609" s="247"/>
      <c r="M609" s="247"/>
      <c r="N609" s="247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  <c r="AA609" s="192"/>
      <c r="AB609" s="192"/>
    </row>
    <row r="610" spans="1:28">
      <c r="A610" s="192"/>
      <c r="B610" s="192"/>
      <c r="C610" s="192"/>
      <c r="D610" s="247"/>
      <c r="E610" s="192"/>
      <c r="F610" s="192"/>
      <c r="G610" s="247"/>
      <c r="H610" s="247"/>
      <c r="I610" s="192"/>
      <c r="J610" s="192"/>
      <c r="K610" s="278"/>
      <c r="L610" s="247"/>
      <c r="M610" s="247"/>
      <c r="N610" s="247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  <c r="AA610" s="192"/>
      <c r="AB610" s="192"/>
    </row>
    <row r="611" spans="1:28">
      <c r="A611" s="192"/>
      <c r="B611" s="192"/>
      <c r="C611" s="192"/>
      <c r="D611" s="247"/>
      <c r="E611" s="192"/>
      <c r="F611" s="192"/>
      <c r="G611" s="247"/>
      <c r="H611" s="247"/>
      <c r="I611" s="192"/>
      <c r="J611" s="192"/>
      <c r="K611" s="278"/>
      <c r="L611" s="247"/>
      <c r="M611" s="247"/>
      <c r="N611" s="247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  <c r="AA611" s="192"/>
      <c r="AB611" s="192"/>
    </row>
    <row r="612" spans="1:28">
      <c r="A612" s="192"/>
      <c r="B612" s="192"/>
      <c r="C612" s="192"/>
      <c r="D612" s="247"/>
      <c r="E612" s="192"/>
      <c r="F612" s="192"/>
      <c r="G612" s="247"/>
      <c r="H612" s="247"/>
      <c r="I612" s="192"/>
      <c r="J612" s="192"/>
      <c r="K612" s="278"/>
      <c r="L612" s="247"/>
      <c r="M612" s="247"/>
      <c r="N612" s="247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  <c r="AA612" s="192"/>
      <c r="AB612" s="192"/>
    </row>
    <row r="613" spans="1:28">
      <c r="A613" s="192"/>
      <c r="B613" s="192"/>
      <c r="C613" s="192"/>
      <c r="D613" s="247"/>
      <c r="E613" s="192"/>
      <c r="F613" s="192"/>
      <c r="G613" s="247"/>
      <c r="H613" s="247"/>
      <c r="I613" s="192"/>
      <c r="J613" s="192"/>
      <c r="K613" s="278"/>
      <c r="L613" s="247"/>
      <c r="M613" s="247"/>
      <c r="N613" s="247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  <c r="AA613" s="192"/>
      <c r="AB613" s="192"/>
    </row>
    <row r="614" spans="1:28">
      <c r="A614" s="192"/>
      <c r="B614" s="192"/>
      <c r="C614" s="192"/>
      <c r="D614" s="247"/>
      <c r="E614" s="192"/>
      <c r="F614" s="192"/>
      <c r="G614" s="247"/>
      <c r="H614" s="247"/>
      <c r="I614" s="192"/>
      <c r="J614" s="192"/>
      <c r="K614" s="278"/>
      <c r="L614" s="247"/>
      <c r="M614" s="247"/>
      <c r="N614" s="247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  <c r="AA614" s="192"/>
      <c r="AB614" s="192"/>
    </row>
    <row r="615" spans="1:28">
      <c r="A615" s="192"/>
      <c r="B615" s="192"/>
      <c r="C615" s="192"/>
      <c r="D615" s="247"/>
      <c r="E615" s="192"/>
      <c r="F615" s="192"/>
      <c r="G615" s="247"/>
      <c r="H615" s="247"/>
      <c r="I615" s="192"/>
      <c r="J615" s="192"/>
      <c r="K615" s="278"/>
      <c r="L615" s="247"/>
      <c r="M615" s="247"/>
      <c r="N615" s="247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  <c r="AA615" s="192"/>
      <c r="AB615" s="192"/>
    </row>
    <row r="616" spans="1:28">
      <c r="A616" s="192"/>
      <c r="B616" s="192"/>
      <c r="C616" s="192"/>
      <c r="D616" s="247"/>
      <c r="E616" s="192"/>
      <c r="F616" s="192"/>
      <c r="G616" s="247"/>
      <c r="H616" s="247"/>
      <c r="I616" s="192"/>
      <c r="J616" s="192"/>
      <c r="K616" s="278"/>
      <c r="L616" s="247"/>
      <c r="M616" s="247"/>
      <c r="N616" s="247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2"/>
      <c r="Z616" s="192"/>
      <c r="AA616" s="192"/>
      <c r="AB616" s="192"/>
    </row>
    <row r="617" spans="1:28">
      <c r="A617" s="192"/>
      <c r="B617" s="192"/>
      <c r="C617" s="192"/>
      <c r="D617" s="247"/>
      <c r="E617" s="192"/>
      <c r="F617" s="192"/>
      <c r="G617" s="247"/>
      <c r="H617" s="247"/>
      <c r="I617" s="192"/>
      <c r="J617" s="192"/>
      <c r="K617" s="278"/>
      <c r="L617" s="247"/>
      <c r="M617" s="247"/>
      <c r="N617" s="247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  <c r="AA617" s="192"/>
      <c r="AB617" s="192"/>
    </row>
    <row r="618" spans="1:28">
      <c r="A618" s="192"/>
      <c r="B618" s="192"/>
      <c r="C618" s="192"/>
      <c r="D618" s="247"/>
      <c r="E618" s="192"/>
      <c r="F618" s="192"/>
      <c r="G618" s="247"/>
      <c r="H618" s="247"/>
      <c r="I618" s="192"/>
      <c r="J618" s="192"/>
      <c r="K618" s="278"/>
      <c r="L618" s="247"/>
      <c r="M618" s="247"/>
      <c r="N618" s="247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  <c r="AA618" s="192"/>
      <c r="AB618" s="192"/>
    </row>
    <row r="619" spans="1:28">
      <c r="A619" s="192"/>
      <c r="B619" s="192"/>
      <c r="C619" s="192"/>
      <c r="D619" s="247"/>
      <c r="E619" s="192"/>
      <c r="F619" s="192"/>
      <c r="G619" s="247"/>
      <c r="H619" s="247"/>
      <c r="I619" s="192"/>
      <c r="J619" s="192"/>
      <c r="K619" s="278"/>
      <c r="L619" s="247"/>
      <c r="M619" s="247"/>
      <c r="N619" s="247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  <c r="AA619" s="192"/>
      <c r="AB619" s="192"/>
    </row>
    <row r="620" spans="1:28">
      <c r="A620" s="192"/>
      <c r="B620" s="192"/>
      <c r="C620" s="192"/>
      <c r="D620" s="247"/>
      <c r="E620" s="192"/>
      <c r="F620" s="192"/>
      <c r="G620" s="247"/>
      <c r="H620" s="247"/>
      <c r="I620" s="192"/>
      <c r="J620" s="192"/>
      <c r="K620" s="278"/>
      <c r="L620" s="247"/>
      <c r="M620" s="247"/>
      <c r="N620" s="247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  <c r="AA620" s="192"/>
      <c r="AB620" s="192"/>
    </row>
    <row r="621" spans="1:28">
      <c r="A621" s="192"/>
      <c r="B621" s="192"/>
      <c r="C621" s="192"/>
      <c r="D621" s="247"/>
      <c r="E621" s="192"/>
      <c r="F621" s="192"/>
      <c r="G621" s="247"/>
      <c r="H621" s="247"/>
      <c r="I621" s="192"/>
      <c r="J621" s="192"/>
      <c r="K621" s="278"/>
      <c r="L621" s="247"/>
      <c r="M621" s="247"/>
      <c r="N621" s="247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  <c r="AA621" s="192"/>
      <c r="AB621" s="192"/>
    </row>
    <row r="622" spans="1:28">
      <c r="A622" s="192"/>
      <c r="B622" s="192"/>
      <c r="C622" s="192"/>
      <c r="D622" s="247"/>
      <c r="E622" s="192"/>
      <c r="F622" s="192"/>
      <c r="G622" s="247"/>
      <c r="H622" s="247"/>
      <c r="I622" s="192"/>
      <c r="J622" s="192"/>
      <c r="K622" s="278"/>
      <c r="L622" s="247"/>
      <c r="M622" s="247"/>
      <c r="N622" s="247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  <c r="AA622" s="192"/>
      <c r="AB622" s="192"/>
    </row>
  </sheetData>
  <autoFilter ref="A5:AC238"/>
  <mergeCells count="1">
    <mergeCell ref="A4:AC4"/>
  </mergeCells>
  <hyperlinks>
    <hyperlink ref="L56" r:id="rId1" display="alejandro_torresorrego1981@hotmail.com"/>
    <hyperlink ref="L278" r:id="rId2" display="mailto:casapaternitas@tie.cl;"/>
    <hyperlink ref="L277" r:id="rId3" display="mailto:casapaternitas@tie.cl;"/>
    <hyperlink ref="L268" r:id="rId4" display="mailto:aldeamisamigos@yahoo.es;"/>
    <hyperlink ref="L267" r:id="rId5" display="mailto:aldeamisamigos@yahoo.es;"/>
    <hyperlink ref="L405" r:id="rId6" display="mossandon@munistgo.cl;"/>
    <hyperlink ref="L213" r:id="rId7" display="opd@huechuraba.cl; opdhuechuraba@gmail.com;_x000a__x000a_"/>
    <hyperlink ref="L417" r:id="rId8" display="cepijrenca@opcion.cl;"/>
    <hyperlink ref="L200" r:id="rId9" display="administracion.macul@regazo.cl"/>
    <hyperlink ref="L443:L444" r:id="rId10" display="fundacionpadresemeria@123hotmail.es"/>
    <hyperlink ref="L327" r:id="rId11" display="mailto:mcastillo@mph.cl;"/>
    <hyperlink ref="L197" r:id="rId12"/>
    <hyperlink ref="L209" r:id="rId13"/>
    <hyperlink ref="L379" r:id="rId14" display="mailto:corporacionchileamerica@gmail.com;"/>
    <hyperlink ref="L326" r:id="rId15" display="contacto@tdesperanza.cl"/>
    <hyperlink ref="L208" r:id="rId16" display="apj23colocacion@gmail.com"/>
    <hyperlink ref="L316" r:id="rId17" display="mailto:pdepudahuel.casona@gmail.com;"/>
    <hyperlink ref="L186" r:id="rId18" display="proteccionopdpac@gmail.com_x000a_"/>
    <hyperlink ref="L438" r:id="rId19" display="mailto:cahumada@opcion.cl;"/>
    <hyperlink ref="L261" r:id="rId20" display="pamctrr@gmail.com;"/>
    <hyperlink ref="L440" r:id="rId21" display="mailto:cenimlapintana@fundacionmicasa.cl;"/>
    <hyperlink ref="L260" r:id="rId22" display="amonjes@opcion.cl; "/>
    <hyperlink ref="L341" r:id="rId23" display="mailto:veronica.escobar@coanil.cl;"/>
    <hyperlink ref="L439" r:id="rId24" display="mailto:cenimpaine@fundacionmicasa.cl;"/>
    <hyperlink ref="L453" r:id="rId25" display="mailto:pdcpuentealto@gmail.com;"/>
    <hyperlink ref="L452" r:id="rId26" display="mailto:pdefundacionleonbloy@gmail.com;"/>
    <hyperlink ref="L347" r:id="rId27" display="mailto:pibestacioncentral@outlook.com;"/>
    <hyperlink ref="L323" r:id="rId28" display="mailto:pdcrecoleta@tdesperanza.cl;"/>
    <hyperlink ref="L265" r:id="rId29" display="dirmagtalagante@codeni.cl;"/>
    <hyperlink ref="L378" r:id="rId30" display="adrachile@adra.cl;"/>
    <hyperlink ref="L428" r:id="rId31" display="mailto:cepijlapintana@opcion.cl;"/>
    <hyperlink ref="L391" r:id="rId32" display="cepijpudahuel@opcion.cl;"/>
    <hyperlink ref="L406" r:id="rId33" display="cepijsantiago@opcion.cl; "/>
    <hyperlink ref="L199" r:id="rId34"/>
    <hyperlink ref="L198" r:id="rId35"/>
    <hyperlink ref="L294" r:id="rId36" display="mailto:faedemestacioncentral@gmail.com;"/>
    <hyperlink ref="L321" r:id="rId37" display="pie24elsalto@opcion.cl"/>
    <hyperlink ref="L457" r:id="rId38" display="kaicheleg@gmail.com;_x000a__x000a_"/>
    <hyperlink ref="L332" r:id="rId39" display="ppctiltil@hogardecristo.cl;"/>
    <hyperlink ref="L263" r:id="rId40" display="piepenalolen@corporacionideco.cl;"/>
    <hyperlink ref="L360" r:id="rId41" display="mailto:opdlampa@gmail.com;"/>
    <hyperlink ref="L344" r:id="rId42" display="mailto:ppclobarnechea@gmail.com;"/>
    <hyperlink ref="L408" r:id="rId43" display="directoraopdrenca@gmail.com; "/>
    <hyperlink ref="L403" r:id="rId44" display="mailto:opdsanjoaquin@gmail.com;"/>
    <hyperlink ref="L465" r:id="rId45" display="mailto:fparra@hogardecristo.cl;"/>
    <hyperlink ref="L374" r:id="rId46" display="mailto:mrivera@hogardecristo.cl;"/>
    <hyperlink ref="L257" r:id="rId47" display="mailto:opdpenalolen@gmail.com;"/>
    <hyperlink ref="L343" r:id="rId48" display="mailto:pherrada@fundaciondonbosco.cl;"/>
    <hyperlink ref="L342" r:id="rId49" display="mailto:pherrada@fundaciondonbosco.cl;"/>
    <hyperlink ref="L280" r:id="rId50" display="mailto:fmontes@sename.cl;"/>
    <hyperlink ref="L262" r:id="rId51" display="mailto:pde.penalolen@gmail.com;"/>
    <hyperlink ref="L382" r:id="rId52" display="mailto:ppcpehuen@ongsurcos.cl;"/>
    <hyperlink ref="L252" r:id="rId53" display="mailto:cenimsanbernardo@fundacionmicasa.cl;"/>
    <hyperlink ref="L397" r:id="rId54" display="gsoto@fundacionsanjose.cl"/>
    <hyperlink ref="L352" r:id="rId55" display="mailto:dammelipilla@opcion.cl;"/>
    <hyperlink ref="L425" r:id="rId56" display="damlapintana@achnu.cl"/>
    <hyperlink ref="L279" r:id="rId57" display="mailto:mcrojas@sename.cl;"/>
    <hyperlink ref="L434" r:id="rId58" display="mailto:casapreegresados@gmail.com;"/>
    <hyperlink ref="L187" r:id="rId59"/>
    <hyperlink ref="L448" r:id="rId60" display="mailto:piesector1@gmail.com;"/>
    <hyperlink ref="L251" r:id="rId61" display="aldeabuencamino@yahoo.es;"/>
    <hyperlink ref="L386:L387" r:id="rId62" display="uajazmines@coanil.cl"/>
    <hyperlink ref="L302" r:id="rId63" display="mailto:residenciagabrielamistral@gmail.com;"/>
    <hyperlink ref="L313" r:id="rId64" display="mailto:aldeamisamigos@yahoo.es;"/>
    <hyperlink ref="L415" r:id="rId65" display="ctsanvicente@fundacionparentesis.cl          "/>
    <hyperlink ref="L355" r:id="rId66" display="mailto:csoto@rodelillo.cl;"/>
    <hyperlink ref="L340" r:id="rId67" display="mailto:opdcolina@gmail.com;"/>
    <hyperlink ref="L410" r:id="rId68" display="pecrenca@achnu.cl; "/>
    <hyperlink ref="L377" r:id="rId69" display="mailto:jovenenredmaipu@gmail.com;"/>
    <hyperlink ref="L241" r:id="rId70" display="mailto:enaccionjoven@gmail.com;"/>
    <hyperlink ref="L286" r:id="rId71" display="pibsantarosa@protectora.cl; "/>
    <hyperlink ref="L274" r:id="rId72" display="mailto:caidvidanueva@gmail.com;"/>
    <hyperlink ref="L414" r:id="rId73" display="uaceibos@coanil.cl;"/>
    <hyperlink ref="L206" r:id="rId74" display="pdepintana.sumate@gmail.com"/>
    <hyperlink ref="L275" r:id="rId75" display="mailto:caidlagranja@gmail.com;"/>
    <hyperlink ref="L446" r:id="rId76" display="mailto:pie24hrs.pnte@hotmail.com;"/>
    <hyperlink ref="L317" r:id="rId77" display="pibrecoleta@corporacionideco.cl;"/>
    <hyperlink ref="L295" r:id="rId78" display="mailto:piemelipilla@gmail.com;"/>
    <hyperlink ref="L359" r:id="rId79" display="mailto:pieentrecerros@gmail.com;"/>
    <hyperlink ref="L250" r:id="rId80" display="llizana@opcion.cl"/>
    <hyperlink ref="L183" r:id="rId81"/>
    <hyperlink ref="L272" r:id="rId82" display="piblagranja24horas@gmail.com;"/>
    <hyperlink ref="L464" r:id="rId83" display="diagnosticoindependencia@opcion.cl; "/>
    <hyperlink ref="L281" r:id="rId84" display="mailto:nuvia.caro@sename.cl;"/>
    <hyperlink ref="L310" r:id="rId85" display="mailto:pie24horaspudahuelsur@gmail.com;"/>
    <hyperlink ref="L463" r:id="rId86" display="mailto:pecrecoleta@achnu.cl;"/>
    <hyperlink ref="L447" r:id="rId87" display="mailto:piepuentealtooriente@gmail.com;"/>
    <hyperlink ref="L259" r:id="rId88" display="pie24penalolen@opcion.cl"/>
    <hyperlink ref="L322" r:id="rId89" display="pie24slbloy@gmail.com"/>
    <hyperlink ref="L273" r:id="rId90" display="mailto:pie24horassangregorio@gmail.com;"/>
    <hyperlink ref="L271" r:id="rId91" display="mailto:pie.yungay@gmail.com;"/>
    <hyperlink ref="L205" r:id="rId92" tooltip="mailto:pie.santotomas@gmail.com" display="mailto:pie.santotomas@gmail.com"/>
    <hyperlink ref="L389" r:id="rId93" display="mailto:opd_quintanormal@hotmail.cl;"/>
    <hyperlink ref="L315" r:id="rId94" display="raicesponiente@tie.cl;"/>
    <hyperlink ref="L398" r:id="rId95" display="faedemsantiagofundaciondem2009@gmail.com"/>
    <hyperlink ref="L240" r:id="rId96" display="mailto:dircainiquilicura@codeni.cl;"/>
    <hyperlink ref="L395" r:id="rId97" display="mailto:mjpizarro@fundaciondonbosco.cl;"/>
    <hyperlink ref="L319" r:id="rId98" display="mailto:prmchacabuco@gmail.com;"/>
    <hyperlink ref="L462" r:id="rId99" display="pibhuechuraba@protectora.cl"/>
    <hyperlink ref="L325" r:id="rId100" display="pibrecoleta@protectora.cl"/>
    <hyperlink ref="L202" r:id="rId101" display="piblapintana@corporacionideco.cl"/>
    <hyperlink ref="L361" r:id="rId102" display="cenimpenalolen@fundacionmicasa.cl;"/>
    <hyperlink ref="L402" r:id="rId103" display="mailto:opd.melipilla@cormumel.cl;"/>
    <hyperlink ref="L305" r:id="rId104" display="mailto:ppc.espiral@gmail.com;"/>
    <hyperlink ref="L304" r:id="rId105" display="mailto:ppc.arcoiris@gmail.com;"/>
    <hyperlink ref="L346" r:id="rId106" display="salvarado@hogardecristo.cl"/>
    <hyperlink ref="L369" r:id="rId107" display="mailto:hogarrefugio@gmail.com;"/>
    <hyperlink ref="L180" r:id="rId108"/>
    <hyperlink ref="L287:L288" r:id="rId109" display="adrachile@adra.cl"/>
    <hyperlink ref="L427" r:id="rId110" display="mailto:hellenkeller50@yahoo.es;"/>
    <hyperlink ref="L423" r:id="rId111" display="ppcelbosque@yahoo.cl "/>
    <hyperlink ref="L409" r:id="rId112" display="mailto:artesanosdelavida@yahoo.com;"/>
    <hyperlink ref="L400" r:id="rId113" display="ppcmelipilla@gmail.com; "/>
    <hyperlink ref="L424" r:id="rId114" display="mailto:piesanramon@fundacionleonbloy.cl;"/>
    <hyperlink ref="L436" r:id="rId115" display="mailto:centroacogidaraices@gmail.com;"/>
    <hyperlink ref="L338" r:id="rId116" display="fsilva@coanil.cl "/>
    <hyperlink ref="L184" r:id="rId117" display="paulinasolis@achnu.cl"/>
    <hyperlink ref="L385" r:id="rId118" display="mailto:ppcmarialuisabombal@opcion.cl;"/>
    <hyperlink ref="L191" r:id="rId119" display="opdconchali@gmail.com;"/>
    <hyperlink ref="L320" r:id="rId120" display="faerecoleta@opcion.cl"/>
    <hyperlink ref="L399" r:id="rId121" display="mailto:pibsanjoaquin@gmail.com;"/>
    <hyperlink ref="L253" r:id="rId122" display="mailto:pibct@chasqui.cl;"/>
    <hyperlink ref="L249" r:id="rId123" display="mailto:ppcnorte@chasqui.cl;"/>
    <hyperlink ref="L246" r:id="rId124" display="mailto:ppc_comunidad@chasqui.cl;"/>
    <hyperlink ref="L248" r:id="rId125" display="mailto:pie@chasqui.cl;"/>
    <hyperlink ref="L357" r:id="rId126" display="ppchrojas@opcion.cl"/>
    <hyperlink ref="L270" r:id="rId127" display="mailto:ppcsangregorio@rodelillo.cl;"/>
    <hyperlink ref="L358" r:id="rId128" display="ppcherminda@rodelillo.cl;"/>
    <hyperlink ref="L370" r:id="rId129" display="mailto:pibmaipu@protectora.cl;"/>
    <hyperlink ref="L386" r:id="rId130" display="mailto:ppcsimonbolivar@rodelillo.cl;"/>
    <hyperlink ref="L387" r:id="rId131" display="mailto:ppcmariajose@rodelillo.cl;"/>
    <hyperlink ref="L416" r:id="rId132" display="david.covarrubias@serpajchile.cl"/>
    <hyperlink ref="L190" r:id="rId133" display="adm_casona@yahoo.com"/>
    <hyperlink ref="L203" r:id="rId134"/>
    <hyperlink ref="L368" r:id="rId135" display="mailto:ppcmariapinto@adra.cl;"/>
    <hyperlink ref="L181" r:id="rId136" display="denisse.romero@laflorida.cl; opd@laflorida.cl;"/>
    <hyperlink ref="L188" r:id="rId137"/>
    <hyperlink ref="L390" r:id="rId138" display="mailto:quintanormal@rodelillo.cl;"/>
    <hyperlink ref="L288" r:id="rId139" display="mailto:proyecto.familia@gmail.com;"/>
    <hyperlink ref="L461" r:id="rId140" display="mailto:ppccolina@gmail.com;"/>
    <hyperlink ref="L356" r:id="rId141" display="edupaula.cn@terra.cl"/>
    <hyperlink ref="L247" r:id="rId142" display="mailto:ppcchicosdebarrio@chasqui.cl;"/>
    <hyperlink ref="L189" r:id="rId143" display="chilederechos@gmail.com"/>
    <hyperlink ref="L291" r:id="rId144" display="mailto:juridicocajes@gmail.com;"/>
    <hyperlink ref="L214" r:id="rId145"/>
    <hyperlink ref="L404" r:id="rId146" display="meninf@gmail.com"/>
    <hyperlink ref="L330" r:id="rId147" display="cavas@investigaciones.cl"/>
    <hyperlink ref="L432" r:id="rId148" display="damlacisterna@gmail.com"/>
    <hyperlink ref="L336" r:id="rId149" display="cepijnunoa@opcion.cl"/>
    <hyperlink ref="L239" r:id="rId150" display="mailto:dirpibquilicura@codeni.cl;"/>
    <hyperlink ref="L238" r:id="rId151" display="opdquilicura@gmail.com"/>
    <hyperlink ref="L421" r:id="rId152" display="caranda@corporacionideco.cl; "/>
    <hyperlink ref="L384" r:id="rId153" display="mailto:ppfloprado@opcion.cl;"/>
    <hyperlink ref="L309" r:id="rId154" display="mailto:alarenas@protectora.cl"/>
    <hyperlink ref="L303" r:id="rId155" display="mailto:opdconchali@gmail.com;"/>
    <hyperlink ref="L426" r:id="rId156" display="mailto:opdsanramon@gmail.com;"/>
    <hyperlink ref="L297" r:id="rId157" display="piecolina@gmail.com;"/>
    <hyperlink ref="L437" r:id="rId158" display="mailto:opdsanmiguel@gmail.com;"/>
    <hyperlink ref="L324" r:id="rId159" display="kassia@tdesperanza.cl;"/>
    <hyperlink ref="L285" r:id="rId160" display="mailto:piesantiago@gmail.com;"/>
    <hyperlink ref="L337" r:id="rId161" display="pienunoa@opcion.cl                 "/>
    <hyperlink ref="L178" r:id="rId162" display="opdmacul@gmail.com;"/>
    <hyperlink ref="L201" r:id="rId163"/>
    <hyperlink ref="L455" r:id="rId164" display="mailto:opdindependencia@gmail.com;"/>
    <hyperlink ref="L345" r:id="rId165" display="opdestacioncentral@gmail.com"/>
    <hyperlink ref="L179" r:id="rId166" display="prmtalagante@gmail.com"/>
    <hyperlink ref="L433" r:id="rId167" display="pieelbosque@opcion.cl"/>
    <hyperlink ref="L456" r:id="rId168" display="prmindependencia@gmail.com"/>
    <hyperlink ref="L331" r:id="rId169" display="mailto:crieselquijote@gmail.com;"/>
    <hyperlink ref="L381" r:id="rId170" display="mailto:cepijloprado@opcion.cl;"/>
    <hyperlink ref="L192" r:id="rId171" display="cepijlaflorida@opcion.cl; "/>
    <hyperlink ref="L284" r:id="rId172" display="mailto:pietalagantesedej@gmail.com"/>
    <hyperlink ref="L335" r:id="rId173" display="plazcano@nunoa.cl"/>
    <hyperlink ref="L375" r:id="rId174" display="mailto:opdmaipu@gmail.com;"/>
    <hyperlink ref="L282" r:id="rId175" display="mailto:angelica.brunel@gendarmeria.cl;"/>
    <hyperlink ref="L372" r:id="rId176" display="mailto:dirdammaipu@codeni.cl;"/>
    <hyperlink ref="L289" r:id="rId177" display="damsantiagobloy@gmail.com"/>
    <hyperlink ref="L413" r:id="rId178" display="mailto:diagnosticoquintanormal@opcion.cl;"/>
    <hyperlink ref="L339" r:id="rId179" display="diagnosticonunoa@opcion.cl"/>
    <hyperlink ref="L333" r:id="rId180" display="mailto:onggrada@gmail.com;"/>
    <hyperlink ref="L334" r:id="rId181" display="mailto:onggrada@gmail.com;"/>
    <hyperlink ref="L431" r:id="rId182" display="mailto:cperegacito@regazo.cl;"/>
    <hyperlink ref="L196" r:id="rId183"/>
    <hyperlink ref="L420" r:id="rId184" display="arojasmonje@hotmail.com"/>
    <hyperlink ref="L366" r:id="rId185" display="opdtalagante2@gmail.com;"/>
    <hyperlink ref="L367" r:id="rId186" display="mailto:cenimpenalolen2@fundacionmicasa.cl;"/>
    <hyperlink ref="L193" r:id="rId187" display="opdcaleradetango@gmail.com;"/>
    <hyperlink ref="L443" r:id="rId188" display="mailto:jair.alvarez@mpuentealto.cl;"/>
    <hyperlink ref="L296" r:id="rId189" display="mailto:hsparmengolrec@yahoo.es;"/>
    <hyperlink ref="L307" r:id="rId190" display="uacamelias@coanil.cl"/>
    <hyperlink ref="L244" r:id="rId191" display="opdsanbernardo@gmail.com"/>
    <hyperlink ref="L388" r:id="rId192" display="mailto:ualaureles@coanil.cl;"/>
    <hyperlink ref="L373" r:id="rId193" display="mailto:mrivera@hogardecristo.cl;"/>
    <hyperlink ref="L460" r:id="rId194" display="mailto:fparra@hogardecristo.cl;"/>
    <hyperlink ref="L256" r:id="rId195" display="mailto:hnkoinomadelfia@hotmail.com;"/>
    <hyperlink ref="L353" r:id="rId196" display="dnorione@ctcinternet.cl"/>
    <hyperlink ref="L308" r:id="rId197" display="opdpudahuel@gmail.com; "/>
    <hyperlink ref="L383" r:id="rId198" display="mailto:opd@loprado.cl;"/>
    <hyperlink ref="L354" r:id="rId199" display="mailto:opdcnavia@gmail.com;"/>
    <hyperlink ref="L210" r:id="rId200" display="faedemestacioncentral@gmail.com;"/>
    <hyperlink ref="L348" r:id="rId201" display="faedemestacioncentral@gmail.com;"/>
    <hyperlink ref="L371" r:id="rId202" display="mailto:maipu@eltrampolin.cl;"/>
    <hyperlink ref="L351" r:id="rId203" display="mailto:ppcinfanciaencomunidad@gmail.com"/>
    <hyperlink ref="L311" r:id="rId204" display="piesantaana@opcion.cl;"/>
    <hyperlink ref="L451" r:id="rId205" display="mailto:piesector2@gmail.com;"/>
    <hyperlink ref="L394" r:id="rId206" display="mailto:ualaureles@coanil.cl;"/>
    <hyperlink ref="L245" r:id="rId207" display="mailto:jldiaz@protectora.cl"/>
    <hyperlink ref="L444" r:id="rId208" display="mailto:ccifuentes@protectora.cl"/>
    <hyperlink ref="L445" r:id="rId209" display="mailto:ctobar@protectora.cl"/>
    <hyperlink ref="L454" r:id="rId210" display="mailto:karias@protectora.cl"/>
    <hyperlink ref="L418" r:id="rId211" display="mailto:piequintanormal@opcion.cl"/>
    <hyperlink ref="L466" r:id="rId212" display="mailto:oramirez@corporacionideco.cl"/>
    <hyperlink ref="L419" r:id="rId213" display="mailto:haguirre@rodelillo.cl"/>
    <hyperlink ref="L441" r:id="rId214" display="mailto:macarena.varas@fundacionleonbloy.cl"/>
    <hyperlink ref="L195" r:id="rId215" display="administracion.macul@regazo.cl"/>
    <hyperlink ref="L314" r:id="rId216" display="mailto:hogarsanfranciscoderegis@gmail.com;"/>
    <hyperlink ref="L306" r:id="rId217" display="mailto:hogarsanfranciscoderegis@gmail.com;"/>
    <hyperlink ref="L276" r:id="rId218" display="mailto:cenimlampa@fundacionmicasa.cl;"/>
    <hyperlink ref="L442" r:id="rId219" display="mailto:ppfsanmarcos@protectora.cl;"/>
    <hyperlink ref="L349" r:id="rId220" display="faedemestacioncentral@gmail.com;"/>
    <hyperlink ref="L467" r:id="rId221" display="mailto:hogarrefugio@gmail.com;"/>
    <hyperlink ref="L468" r:id="rId222" display="casapre@yahoo.com.ar"/>
    <hyperlink ref="L470" r:id="rId223" display="mailto:opd.paine@gmail.com;"/>
    <hyperlink ref="L422" r:id="rId224" display="mailto:ppfelbosque@gmail.com"/>
    <hyperlink ref="L350" r:id="rId225" display="mailto:ppc.cerronavia@protectora.cl;"/>
    <hyperlink ref="L292" r:id="rId226" display="mailto:direccionclstgo@fundacionlauravicuna.cl;"/>
    <hyperlink ref="L293" r:id="rId227" display="mailto:direccionclstgo@fundacionlauravicuna.cl;"/>
    <hyperlink ref="L266" r:id="rId228" display="mailto:psclaudiofigueroa@gmail.com;"/>
    <hyperlink ref="L380" r:id="rId229" display="mailto:dirdammaipunorte@codeni.cl"/>
    <hyperlink ref="L469" r:id="rId230" display="casapre@yahoo.com.ar"/>
    <hyperlink ref="L298" r:id="rId231" display="mailto:ppfconchali@protectora.cl"/>
    <hyperlink ref="L299" r:id="rId232" display="mailto:mecantuarias@protectora.cl"/>
    <hyperlink ref="L283" r:id="rId233" display="mailto:angelica.brunel@gendarmeria.cl;"/>
    <hyperlink ref="L364" r:id="rId234" display="mailto:cv.mery@gmail.com;"/>
    <hyperlink ref="L365" r:id="rId235" display="mailto:cv.mery@gmail.com;"/>
    <hyperlink ref="L290" r:id="rId236" display="mailto:ppcamanecer@corporacionideco.cl;"/>
    <hyperlink ref="L301" r:id="rId237" display="mailto:danconchali@achnnu.cl;"/>
    <hyperlink ref="L407" r:id="rId238" display="gsoto@fundacionsanjose.cl"/>
    <hyperlink ref="O408" r:id="rId239" display="mailto:casadelamujer@hotmail.com"/>
    <hyperlink ref="O315" r:id="rId240" display="mailto:raices@tie.cl"/>
    <hyperlink ref="O402" r:id="rId241" display="mailto:gerencia@cormumel.cl;"/>
    <hyperlink ref="O268" r:id="rId242" display="mailto:aldeamisamigos@yahoo.es;"/>
    <hyperlink ref="O267" r:id="rId243" display="mailto:aldeamisamigos@yahoo.es;"/>
    <hyperlink ref="O313" r:id="rId244" display="mailto:aldeamisamigos@yahoo.es;"/>
    <hyperlink ref="O306" r:id="rId245" display="mailto:sisterisabel2003@yahoo.es"/>
    <hyperlink ref="O314" r:id="rId246" display="mailto:sisterisabel2003@yahoo.es"/>
    <hyperlink ref="O258" r:id="rId247" display="mailto:jorgeale@adra.cl;"/>
    <hyperlink ref="O368" r:id="rId248" display="mailto:jorgeale@adra.cl;"/>
    <hyperlink ref="O369" r:id="rId249" display="mailto:mcongregacion@gmail.com;"/>
    <hyperlink ref="O285" r:id="rId250" display="maipu@eltrampolin.cl;"/>
    <hyperlink ref="O289" r:id="rId251" display="maipu@eltrampolin.cl;"/>
    <hyperlink ref="O291" r:id="rId252" display="maipu@eltrampolin.cl;"/>
    <hyperlink ref="O297" r:id="rId253" display="maipu@eltrampolin.cl;"/>
    <hyperlink ref="O310" r:id="rId254" display="maipu@eltrampolin.cl;"/>
    <hyperlink ref="O322" r:id="rId255" display="maipu@eltrampolin.cl;"/>
    <hyperlink ref="O424" r:id="rId256" display="maipu@eltrampolin.cl;"/>
    <hyperlink ref="O441" r:id="rId257" display="maipu@eltrampolin.cl;"/>
    <hyperlink ref="O446:O448" r:id="rId258" display="maipu@eltrampolin.cl;"/>
    <hyperlink ref="O451:O453" r:id="rId259" display="maipu@eltrampolin.cl;"/>
    <hyperlink ref="O251" r:id="rId260" display="mailto:agana@ironetchile.cl;"/>
    <hyperlink ref="O362:O363" r:id="rId261" display="agana@ironetchile.cl;"/>
    <hyperlink ref="O292" r:id="rId262" display="mailto:fargomaniz@fundacionlauravicuna.cl;"/>
    <hyperlink ref="O327" r:id="rId263" display="mailto:alcaldia@mph.cl;"/>
    <hyperlink ref="O242" r:id="rId264" display="mailto:ffierro@acym.cl;"/>
    <hyperlink ref="O238" r:id="rId265" display="mailto:juancarrasco@quilicura.cl;"/>
    <hyperlink ref="O282" r:id="rId266" display="mailto:Carlos.quintana@gendarmeria.cl;"/>
    <hyperlink ref="O288" r:id="rId267" display="mailto:Carlos.quintana@gendarmeria.cl;"/>
    <hyperlink ref="O434" r:id="rId268" display="fundacionicyc@gmail.com; "/>
    <hyperlink ref="O254" r:id="rId269" display="mailto:hogarquillahua@yahoo.es"/>
    <hyperlink ref="O353" r:id="rId270" display="casadnorione@yahoo.es"/>
    <hyperlink ref="O416" r:id="rId271" display="mailto:patricio.labra@serpajchile.cl;"/>
    <hyperlink ref="O409" r:id="rId272" display="mailto:incavincav@yahoo.com;"/>
    <hyperlink ref="O203" r:id="rId273" display="alcaldesa@quintanormal.cl; "/>
    <hyperlink ref="O208" r:id="rId274"/>
    <hyperlink ref="O183" r:id="rId275"/>
    <hyperlink ref="O364" r:id="rId276" display="cv.mery@gmail.com;"/>
    <hyperlink ref="O342" r:id="rId277" display="mailto:smercado@fundaciondonbosco.cl;"/>
    <hyperlink ref="O343" r:id="rId278" display="mailto:smercado@fundaciondonbosco.cl;"/>
    <hyperlink ref="O395" r:id="rId279" display="mailto:smercado@fundaciondonbosco.cl;"/>
    <hyperlink ref="O415" r:id="rId280" display="mailto:smercado@fundaciondonbosco.cl;"/>
    <hyperlink ref="O197" r:id="rId281"/>
    <hyperlink ref="O246:O249" r:id="rId282" display="corporacion@chasqui.cl;"/>
    <hyperlink ref="O253" r:id="rId283" display="mailto:corporacion@chasqui.cl;"/>
    <hyperlink ref="O318" r:id="rId284" display="daniel.jadue@recoleta.cl; "/>
    <hyperlink ref="O333" r:id="rId285" display="mailto:mzambra@cchen.cl;"/>
    <hyperlink ref="O334" r:id="rId286" display="mailto:mzambra@cchen.cl;"/>
    <hyperlink ref="O392" r:id="rId287" display="mailto:rabascal@colmena.cl;"/>
    <hyperlink ref="O319" r:id="rId288" display="mailto:cruiz@corpcolina.cl;"/>
    <hyperlink ref="O461" r:id="rId289" display="mailto:cruiz@corpcolina.cl;"/>
    <hyperlink ref="O269" r:id="rId290" display="alcaldia@mlagranja.cl; "/>
    <hyperlink ref="O271:O275" r:id="rId291" display="alcaldia@mlagranja.cl; "/>
    <hyperlink ref="O405" r:id="rId292" display="mailto:alcaldesa@munistgo.cl;"/>
    <hyperlink ref="O457" r:id="rId293" display="mailto:alcaldecuadrado@huechuraba.cl;"/>
    <hyperlink ref="O181" r:id="rId294"/>
    <hyperlink ref="O431" r:id="rId295" display="mailto:administracion.macul@regazo.cl;"/>
    <hyperlink ref="O257" r:id="rId296" display="mailto:alcaldesa@penalolen.cl"/>
    <hyperlink ref="O443" r:id="rId297" display="mailto:alcalde@mpuentealto.cl"/>
    <hyperlink ref="O270" r:id="rId298" display="mailto:macarenac@rodelillo.cl;"/>
    <hyperlink ref="O355" r:id="rId299" display="mailto:macarenac@rodelillo.cl;"/>
    <hyperlink ref="O358" r:id="rId300" display="mailto:macarenac@rodelillo.cl;"/>
    <hyperlink ref="O386:O387" r:id="rId301" display="macarenac@rodelillo.cl; "/>
    <hyperlink ref="O390" r:id="rId302" display="mailto:macarenac@rodelillo.cl;"/>
    <hyperlink ref="O419" r:id="rId303" display="mailto:macarenac@rodelillo.cl;"/>
    <hyperlink ref="O244" r:id="rId304" display="mailto:ncuevas@sanbernardo.cl"/>
    <hyperlink ref="O256" r:id="rId305" display="mailto:hnkoinomadelfia@hotmail.com;"/>
    <hyperlink ref="O379" r:id="rId306" display="mailto:corporacionchileamerica@gmail.com;"/>
    <hyperlink ref="O188:O189" r:id="rId307" display="mailto:chilederecho@gmail.com"/>
    <hyperlink ref="O354" r:id="rId308" display="mailto:alcaldia@cerronavia.cl"/>
    <hyperlink ref="O345" r:id="rId309" display="mailto:rodrigodelgado@estacioncentral.cl;"/>
    <hyperlink ref="O420" r:id="rId310" display="mailto:sadimelo@imelbosque.cl"/>
    <hyperlink ref="O193" r:id="rId311"/>
    <hyperlink ref="O308" r:id="rId312" display="mailto:gabinete@mpudahuel.cl"/>
    <hyperlink ref="O366" r:id="rId313" display="mailto:rleiva@talagante.cl;"/>
    <hyperlink ref="O360" r:id="rId314" display="mailto:pvargas@corporacionlampa.cl;"/>
    <hyperlink ref="O347" r:id="rId315" display="mailto:contabilidad.mariaacoge@gmail.com"/>
    <hyperlink ref="O382" r:id="rId316" display="mailto:cristinaruiz@ongsurcos.cl;"/>
    <hyperlink ref="O426" r:id="rId317" display="mailto:alcalde@msramon.cl;"/>
    <hyperlink ref="O403" r:id="rId318" display="mailto:marysanchez.sanjoaquin@gmail.com;"/>
    <hyperlink ref="O356" r:id="rId319" display="alcalde@msramon.cl;"/>
    <hyperlink ref="O265" r:id="rId320" display="mailto:mtsepulveda@codeni.cl;"/>
    <hyperlink ref="O380" r:id="rId321" display="mailto:mtsepulveda@codeni.cl;"/>
    <hyperlink ref="O351" r:id="rId322" display="mailto:gerencia@cmcerronavia.cl;"/>
    <hyperlink ref="O330" r:id="rId323" display="mailto:inscrim@investigaciones.cl;"/>
    <hyperlink ref="O331" r:id="rId324" display="crieselquijote@gmail.com;"/>
    <hyperlink ref="O436" r:id="rId325" display="mailto:raices@tie.cl"/>
    <hyperlink ref="O371" r:id="rId326" display="mailto:miriamaguileras@hotmail.com;"/>
    <hyperlink ref="O383" r:id="rId327" display="mailto:alcaldia@loprado.cl;"/>
    <hyperlink ref="O437" r:id="rId328" display="mailto:alcaldia@sanmiguel.cl;"/>
    <hyperlink ref="O359" r:id="rId329" display="mailto:sedej.directorio@gmail.com;"/>
    <hyperlink ref="O335" r:id="rId330" display="mailto:alcalde@nunoa.cl;"/>
    <hyperlink ref="O340" r:id="rId331" display="mailto:alcaldia@colina.cl"/>
    <hyperlink ref="O375" r:id="rId332" display="mailto:cvittori@maipu.cl;"/>
    <hyperlink ref="O389" r:id="rId333" display="mailto:alcaldesa@quintanormal.cl;"/>
    <hyperlink ref="O344" r:id="rId334" display="mailto:alcaldia@lobarnechea.cl;"/>
    <hyperlink ref="O296" r:id="rId335" display="mailto:provincial@mercedarios.cl;"/>
    <hyperlink ref="O283" r:id="rId336" display="mailto:Carlos.quintana@gendarmeria.cl;"/>
    <hyperlink ref="O396:O397" r:id="rId337" display="begana@fundacionsanjose.cl"/>
    <hyperlink ref="O407" r:id="rId338" display="begana@fundacionsanjose.cl"/>
    <hyperlink ref="O467" r:id="rId339" display="mailto:mcongregacion@gmail.com;"/>
    <hyperlink ref="O252" r:id="rId340" display="mailto:ddelgatto@fundacionmicasa.cl;"/>
    <hyperlink ref="O276" r:id="rId341" display="mailto:ddelgatto@fundacionmicasa.cl;"/>
    <hyperlink ref="O361" r:id="rId342" display="mailto:ddelgatto@fundacionmicasa.cl;"/>
    <hyperlink ref="O367" r:id="rId343" display="mailto:ddelgatto@fundacionmicasa.cl;"/>
    <hyperlink ref="O439:O440" r:id="rId344" display="ddelgatto@fundacionmicasa.cl;"/>
    <hyperlink ref="O378" r:id="rId345" display="mcongregacion@gmail.com; "/>
    <hyperlink ref="O393" r:id="rId346" display="mailto:rabascal@colmena.cl;"/>
    <hyperlink ref="O293" r:id="rId347" display="mailto:fargomaniz@fundacionlauravicuna.cl;"/>
    <hyperlink ref="O411:O412" r:id="rId348" display="fargomaniz@fundacionlauravicuna.cl;"/>
    <hyperlink ref="O470" r:id="rId349" display="mailto:diego.vergara@paine.cl;"/>
    <hyperlink ref="O264" r:id="rId350" display="luzfontecilla@mariayuda.cl;"/>
    <hyperlink ref="O302" r:id="rId351" display="mailto:jose.zuleta@coresam.cl"/>
    <hyperlink ref="O303:O305" r:id="rId352" display="jose.zuleta@coresam.cl"/>
    <hyperlink ref="O299" r:id="rId353" display="mailto:jose.zuleta@coresam.cl"/>
    <hyperlink ref="O365" r:id="rId354" display="cv.mery@gmail.com;"/>
    <hyperlink ref="O427" r:id="rId355" display="mailto:hellenkeller50@yahoo.es;"/>
    <hyperlink ref="O187" r:id="rId356" display="hellenkeller50@yahoo.es;"/>
    <hyperlink ref="O458:O459" r:id="rId357" display="hellenkeller50@yahoo.es;"/>
    <hyperlink ref="O377" r:id="rId358" display="mailto:corporacion.carloscasanueva@gmail.com"/>
    <hyperlink ref="O241" r:id="rId359" display="mailto:corporacion.carloscasanueva@gmail.com"/>
    <hyperlink ref="O179" r:id="rId360"/>
    <hyperlink ref="N198" r:id="rId361"/>
    <hyperlink ref="N180" r:id="rId362"/>
    <hyperlink ref="N200" r:id="rId363"/>
    <hyperlink ref="O26" r:id="rId364"/>
    <hyperlink ref="O29" r:id="rId365" display="alcaldia@municipalidadvicuna.cl"/>
    <hyperlink ref="O30" r:id="rId366"/>
    <hyperlink ref="N174" r:id="rId367"/>
    <hyperlink ref="O173" r:id="rId368"/>
    <hyperlink ref="O19" r:id="rId369"/>
    <hyperlink ref="O18" r:id="rId370"/>
    <hyperlink ref="L28" r:id="rId371"/>
    <hyperlink ref="L194" r:id="rId372"/>
    <hyperlink ref="L156" r:id="rId373" display="karymarticorena@gmail.com"/>
    <hyperlink ref="O156" r:id="rId374" display="ro.guarda276@gmail.com"/>
    <hyperlink ref="N155" r:id="rId375"/>
    <hyperlink ref="N101" r:id="rId376"/>
    <hyperlink ref="O97" r:id="rId377"/>
    <hyperlink ref="O100" r:id="rId378"/>
    <hyperlink ref="O101" r:id="rId379"/>
    <hyperlink ref="O104" r:id="rId380"/>
    <hyperlink ref="O113" r:id="rId381" display="dgonzalez@chiguayante.cl"/>
    <hyperlink ref="L97" r:id="rId382"/>
    <hyperlink ref="N108" r:id="rId383"/>
    <hyperlink ref="L112" r:id="rId384" display="opdlebu@gmail.com; "/>
    <hyperlink ref="L215" r:id="rId385" display="opdbuin@buin.cl"/>
    <hyperlink ref="L131" r:id="rId386" display="opd@padrelascasas.cl"/>
    <hyperlink ref="O135" r:id="rId387"/>
    <hyperlink ref="O134" r:id="rId388"/>
    <hyperlink ref="O133" r:id="rId389"/>
    <hyperlink ref="L182" r:id="rId390"/>
    <hyperlink ref="L133" r:id="rId391" display="opdvilcun@gmail.com "/>
    <hyperlink ref="L141" r:id="rId392" display="pllanos@galvarinochile.cl "/>
    <hyperlink ref="L142" r:id="rId393"/>
    <hyperlink ref="L143" r:id="rId394"/>
    <hyperlink ref="L145" r:id="rId395" display="opd.puren.lossauces@gmail.com"/>
    <hyperlink ref="O143" r:id="rId396"/>
    <hyperlink ref="L105" r:id="rId397"/>
    <hyperlink ref="O111" r:id="rId398" display="alcaldia@quillon.cl "/>
    <hyperlink ref="L118" r:id="rId399"/>
    <hyperlink ref="L119" r:id="rId400" display="opdcoihueco@gmail.com"/>
    <hyperlink ref="L120" r:id="rId401"/>
    <hyperlink ref="L115" r:id="rId402"/>
    <hyperlink ref="O120" r:id="rId403"/>
    <hyperlink ref="O117" r:id="rId404"/>
    <hyperlink ref="L144" r:id="rId405" display="opd.puren.lossauces@gmail.com"/>
    <hyperlink ref="L10" r:id="rId406"/>
    <hyperlink ref="L11" r:id="rId407"/>
    <hyperlink ref="N10" r:id="rId408"/>
    <hyperlink ref="L33" r:id="rId409" display="mailto:OPD@MUNIPUNITAQUI.CL%20;%20leslie"/>
    <hyperlink ref="L34" r:id="rId410" display="dideco@combarbala.cl "/>
    <hyperlink ref="L185" r:id="rId411"/>
    <hyperlink ref="L175" r:id="rId412" display="rrozas@muniporvenir.cl"/>
    <hyperlink ref="L32" r:id="rId413" display="giovanna_araya@yahoo.es"/>
    <hyperlink ref="L54" r:id="rId414" display="casadelafamilia@munizapallar.cl_x000a__x000a_"/>
    <hyperlink ref="O24" r:id="rId415" display="altodel@123mail.cl"/>
    <hyperlink ref="L76" r:id="rId416" display="jocelynrojas@requinoa.cl"/>
    <hyperlink ref="O75" r:id="rId417"/>
    <hyperlink ref="L129" r:id="rId418"/>
    <hyperlink ref="L146" r:id="rId419" display="opdentreriosaraucania@gmail.com"/>
    <hyperlink ref="N82" r:id="rId420"/>
    <hyperlink ref="L230" r:id="rId421" display="diana.betanzo@munipangui.cl"/>
    <hyperlink ref="L224" r:id="rId422" display="opd.curacavi@gmail.com"/>
    <hyperlink ref="L73" r:id="rId423" display="nataliabascunan@pichidegua.cl "/>
    <hyperlink ref="L18" r:id="rId424"/>
    <hyperlink ref="L80" r:id="rId425"/>
    <hyperlink ref="L25" r:id="rId426" display="sbarrazaa@gmail.com"/>
    <hyperlink ref="L42" r:id="rId427"/>
    <hyperlink ref="L57" r:id="rId428" display="opdcasablanca.coordinacion@gmail.com"/>
    <hyperlink ref="L207" r:id="rId429"/>
    <hyperlink ref="L132" r:id="rId430"/>
    <hyperlink ref="L159" r:id="rId431"/>
    <hyperlink ref="L221" r:id="rId432"/>
    <hyperlink ref="L125" r:id="rId433" display="carlahormazabal@munitirua.com"/>
    <hyperlink ref="L123" r:id="rId434"/>
    <hyperlink ref="L122" r:id="rId435" display="mailto:opdmulchen@gmail.com"/>
    <hyperlink ref="L121" r:id="rId436"/>
    <hyperlink ref="L6" r:id="rId437" display="fernandoalcaldiapozoalmonte@hotmail.com"/>
    <hyperlink ref="L19" r:id="rId438" display="opdcaldera@gmail.com; "/>
    <hyperlink ref="L64" r:id="rId439" display="francisca.banderas@gmail.com"/>
    <hyperlink ref="L63" r:id="rId440"/>
    <hyperlink ref="L128" r:id="rId441" display="pablo.salazar@santabarbara.cl"/>
    <hyperlink ref="L235" r:id="rId442"/>
    <hyperlink ref="L16" r:id="rId443"/>
    <hyperlink ref="L229" r:id="rId444" display="didecolaunion@yahoo.es"/>
    <hyperlink ref="N130" r:id="rId445"/>
    <hyperlink ref="L236" r:id="rId446" display="aevillagran1@gmail.com"/>
    <hyperlink ref="O236" r:id="rId447"/>
    <hyperlink ref="L72" r:id="rId448" display="coordinacionopd@munisanfernando.com"/>
    <hyperlink ref="L218" r:id="rId449"/>
    <hyperlink ref="L84" r:id="rId450"/>
    <hyperlink ref="L22" r:id="rId451" display="loyolahuasco@gmail.com"/>
    <hyperlink ref="L23" r:id="rId452"/>
    <hyperlink ref="L37" r:id="rId453"/>
    <hyperlink ref="L77" r:id="rId454" display="abogado@municipalidadgraneros.cl "/>
    <hyperlink ref="L227" r:id="rId455" display="amartinez@quilicura.cl"/>
    <hyperlink ref="O227" r:id="rId456" display="hellenkeller50@yahoo.es;"/>
    <hyperlink ref="N18" r:id="rId457"/>
    <hyperlink ref="N24" r:id="rId458"/>
    <hyperlink ref="N105" r:id="rId459"/>
    <hyperlink ref="O23" r:id="rId460"/>
    <hyperlink ref="O67" r:id="rId461"/>
    <hyperlink ref="O20" r:id="rId462"/>
    <hyperlink ref="O72" r:id="rId463"/>
    <hyperlink ref="O73" r:id="rId464"/>
    <hyperlink ref="L55" r:id="rId465"/>
    <hyperlink ref="O55" r:id="rId466"/>
    <hyperlink ref="O65" r:id="rId467"/>
    <hyperlink ref="N75" r:id="rId468" display="www.facebook.com/profile.php?id=100011527728544"/>
    <hyperlink ref="N201" r:id="rId469"/>
    <hyperlink ref="L38" r:id="rId470"/>
    <hyperlink ref="L67" r:id="rId471" display="dideco@putaendo.cl"/>
    <hyperlink ref="L78" r:id="rId472"/>
    <hyperlink ref="L94" r:id="rId473"/>
    <hyperlink ref="L126" r:id="rId474" display="roxana.rifo@munichue.cl"/>
    <hyperlink ref="L79" r:id="rId475"/>
    <hyperlink ref="O15" r:id="rId476"/>
    <hyperlink ref="L127" r:id="rId477"/>
    <hyperlink ref="L95" r:id="rId478"/>
    <hyperlink ref="O176" r:id="rId479"/>
    <hyperlink ref="L223" r:id="rId480"/>
    <hyperlink ref="L164" r:id="rId481"/>
    <hyperlink ref="L171" r:id="rId482"/>
    <hyperlink ref="L148" r:id="rId483"/>
    <hyperlink ref="L147" r:id="rId484"/>
    <hyperlink ref="L226" r:id="rId485"/>
    <hyperlink ref="O146" r:id="rId486"/>
    <hyperlink ref="L149" r:id="rId487"/>
    <hyperlink ref="L228" r:id="rId488"/>
    <hyperlink ref="L12" r:id="rId489" display="oficinaprotecciondederechos@imtocopilla.cl"/>
    <hyperlink ref="L117" r:id="rId490"/>
    <hyperlink ref="L113" r:id="rId491"/>
    <hyperlink ref="O17" r:id="rId492"/>
    <hyperlink ref="O25" r:id="rId493"/>
    <hyperlink ref="O35" r:id="rId494"/>
    <hyperlink ref="M93" r:id="rId495" display="opdmaule@gmail.com "/>
    <hyperlink ref="L59" r:id="rId496"/>
    <hyperlink ref="L211" r:id="rId497"/>
    <hyperlink ref="L106" r:id="rId498"/>
    <hyperlink ref="L155" r:id="rId499"/>
    <hyperlink ref="L102" r:id="rId500"/>
    <hyperlink ref="L61" r:id="rId501"/>
    <hyperlink ref="L89" r:id="rId502"/>
    <hyperlink ref="L39" r:id="rId503"/>
    <hyperlink ref="L177" r:id="rId504"/>
    <hyperlink ref="L130" r:id="rId505"/>
    <hyperlink ref="L65" r:id="rId506"/>
    <hyperlink ref="L20" r:id="rId507"/>
    <hyperlink ref="L21" r:id="rId508"/>
    <hyperlink ref="M28" r:id="rId509"/>
    <hyperlink ref="M33" r:id="rId510" display="mailto:OPD@MUNIPUNITAQUI.CL%20;%20leslie"/>
    <hyperlink ref="M34" r:id="rId511" display="dideco@combarbala.cl "/>
    <hyperlink ref="M32" r:id="rId512" display="giovanna_araya@yahoo.es"/>
    <hyperlink ref="M37" r:id="rId513"/>
    <hyperlink ref="M38" r:id="rId514"/>
    <hyperlink ref="M39" r:id="rId515"/>
    <hyperlink ref="L40" r:id="rId516"/>
    <hyperlink ref="L237" r:id="rId517"/>
    <hyperlink ref="L48" r:id="rId518"/>
    <hyperlink ref="L58" r:id="rId519" display="opdcartagena@gmail.com"/>
    <hyperlink ref="L66" r:id="rId520"/>
    <hyperlink ref="L74" r:id="rId521"/>
    <hyperlink ref="L75" r:id="rId522"/>
    <hyperlink ref="M88" r:id="rId523" display="opd@corporacionlinares.cl"/>
    <hyperlink ref="L88" r:id="rId524"/>
    <hyperlink ref="L172" r:id="rId525"/>
    <hyperlink ref="L157" r:id="rId526"/>
    <hyperlink ref="L160" r:id="rId527"/>
    <hyperlink ref="L90" r:id="rId528"/>
    <hyperlink ref="L91" r:id="rId529"/>
    <hyperlink ref="L104" r:id="rId530"/>
    <hyperlink ref="L92" r:id="rId531"/>
    <hyperlink ref="L111" r:id="rId532"/>
    <hyperlink ref="L96" r:id="rId533"/>
    <hyperlink ref="L116" r:id="rId534"/>
    <hyperlink ref="L233" r:id="rId535" display="opdcorral@gmail.com"/>
    <hyperlink ref="L234" r:id="rId536"/>
    <hyperlink ref="N233" r:id="rId537"/>
  </hyperlinks>
  <pageMargins left="0.7" right="0.7" top="0.75" bottom="0.75" header="0.3" footer="0.3"/>
  <pageSetup orientation="portrait" r:id="rId538"/>
  <ignoredErrors>
    <ignoredError sqref="S203 S183 S185 U235:Z237 U227:Z227 S180:S181 U228:Z230 S189 U178:Z185 U226:Z226 U191:Z194 U190:Z190 S192 S190:S191 S199 S193:S194 U200:Z200 U212:Z222 R211:Z211 U210:Z210 U209 X209:Y209 Z209 V209:W209 U208:Z208 U206:V206 W206 U205:Z205 U204:W204 Z169 X204:Z204 U202:Z203 Z51:Z53 X206:Z206 S198:Z198 U187:Z189 X186 U186:W186 Y186:Z186 U197:Z197 Y201 U201:X201 Z201 U196:Z196 U195:W195 U223:Z225 Z89:Z98 Z54:Z87" numberStoredAsText="1"/>
    <ignoredError sqref="P122:Q124 P121 P126:Q127 P125 P12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2018-07-19T17:25:03Z</dcterms:modified>
</cp:coreProperties>
</file>