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10" windowWidth="19410" windowHeight="10530"/>
  </bookViews>
  <sheets>
    <sheet name="Hoja1" sheetId="1" r:id="rId1"/>
  </sheets>
  <definedNames>
    <definedName name="_xlnm._FilterDatabase" localSheetId="0" hidden="1">Hoja1!$A$5:$AL$237</definedName>
    <definedName name="_xlnm.Print_Area" localSheetId="0">Hoja1!$B$5:$E$234</definedName>
  </definedNames>
  <calcPr calcId="125725"/>
</workbook>
</file>

<file path=xl/calcChain.xml><?xml version="1.0" encoding="utf-8"?>
<calcChain xmlns="http://schemas.openxmlformats.org/spreadsheetml/2006/main">
  <c r="P7" i="1"/>
  <c r="L237" l="1"/>
  <c r="P73"/>
  <c r="S151"/>
  <c r="P130"/>
  <c r="P9"/>
  <c r="P8"/>
  <c r="P6"/>
  <c r="P112"/>
  <c r="P111"/>
  <c r="P141"/>
  <c r="P140"/>
  <c r="P139"/>
  <c r="P138"/>
  <c r="P137"/>
  <c r="P136"/>
  <c r="P135"/>
  <c r="P133"/>
  <c r="P115"/>
  <c r="P110"/>
  <c r="P108"/>
  <c r="P107"/>
  <c r="P105"/>
  <c r="P104"/>
  <c r="P101"/>
  <c r="P100"/>
  <c r="P99"/>
  <c r="P98"/>
  <c r="P88"/>
  <c r="P87"/>
  <c r="P86"/>
  <c r="P85"/>
  <c r="P82"/>
  <c r="P158"/>
  <c r="P155"/>
  <c r="P154"/>
  <c r="P152"/>
  <c r="AI237"/>
  <c r="P174"/>
  <c r="P200"/>
  <c r="P214"/>
  <c r="P184"/>
  <c r="P182"/>
  <c r="P197"/>
  <c r="P205"/>
  <c r="P209"/>
  <c r="P188"/>
  <c r="P180"/>
  <c r="P185"/>
  <c r="P198"/>
  <c r="P204"/>
  <c r="P190"/>
  <c r="P189"/>
  <c r="P213"/>
  <c r="P191"/>
  <c r="P193"/>
  <c r="P212"/>
  <c r="P210"/>
  <c r="P203"/>
  <c r="P72"/>
  <c r="P71"/>
  <c r="P69"/>
  <c r="P54"/>
  <c r="P53"/>
  <c r="P52"/>
  <c r="P51"/>
  <c r="P50"/>
  <c r="P49"/>
  <c r="P48"/>
  <c r="P47"/>
  <c r="P46"/>
  <c r="P45"/>
  <c r="P44"/>
  <c r="P43"/>
  <c r="P42"/>
  <c r="P41"/>
  <c r="P31"/>
  <c r="P30"/>
  <c r="P29"/>
  <c r="P28"/>
  <c r="P27"/>
  <c r="P26"/>
  <c r="P19"/>
  <c r="P17"/>
  <c r="P13"/>
</calcChain>
</file>

<file path=xl/sharedStrings.xml><?xml version="1.0" encoding="utf-8"?>
<sst xmlns="http://schemas.openxmlformats.org/spreadsheetml/2006/main" count="4043" uniqueCount="2626">
  <si>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</si>
  <si>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</si>
  <si>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</si>
  <si>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</si>
  <si>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</si>
  <si>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</si>
  <si>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</si>
  <si>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</si>
  <si>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</si>
  <si>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Tipo de Resolución</t>
  </si>
  <si>
    <t>N° de Resolución Vigente</t>
  </si>
  <si>
    <t>Fecha de Resolución</t>
  </si>
  <si>
    <t>Día</t>
  </si>
  <si>
    <t>Mes</t>
  </si>
  <si>
    <t>Año</t>
  </si>
  <si>
    <t>Año 1</t>
  </si>
  <si>
    <t>Año 2</t>
  </si>
  <si>
    <t>Año 3</t>
  </si>
  <si>
    <t>Resolución Jurídica</t>
  </si>
  <si>
    <t>Evaluación de Desempeño Anual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</si>
  <si>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</si>
  <si>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</si>
  <si>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</si>
  <si>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</si>
  <si>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</si>
  <si>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</si>
  <si>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</si>
  <si>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</si>
  <si>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</si>
  <si>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</si>
  <si>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</si>
  <si>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</si>
  <si>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</si>
  <si>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</si>
  <si>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</si>
  <si>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</si>
  <si>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</si>
  <si>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</si>
  <si>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</si>
  <si>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</si>
  <si>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</si>
  <si>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</si>
  <si>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</si>
  <si>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</si>
  <si>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</si>
  <si>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</si>
  <si>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</si>
  <si>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</si>
  <si>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</si>
  <si>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</si>
  <si>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</si>
  <si>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</si>
  <si>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</si>
  <si>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</si>
  <si>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</si>
  <si>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</si>
  <si>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</si>
  <si>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</si>
  <si>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</si>
  <si>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</si>
  <si>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</si>
  <si>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</si>
  <si>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</si>
  <si>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</si>
  <si>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</si>
  <si>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</si>
  <si>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</si>
  <si>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</si>
  <si>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</si>
  <si>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</si>
  <si>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</si>
  <si>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</si>
  <si>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</si>
  <si>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</si>
  <si>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</si>
  <si>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</si>
  <si>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</si>
  <si>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</si>
  <si>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</si>
  <si>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</si>
  <si>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</si>
  <si>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</si>
  <si>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</si>
  <si>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</si>
  <si>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</si>
  <si>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</si>
  <si>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</si>
  <si>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</si>
  <si>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</si>
  <si>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</si>
  <si>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</si>
  <si>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</si>
  <si>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</si>
  <si>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</si>
  <si>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</si>
  <si>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</si>
  <si>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</si>
  <si>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</si>
  <si>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</si>
  <si>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</si>
  <si>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</si>
  <si>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</si>
  <si>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</si>
  <si>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</si>
  <si>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</si>
  <si>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</si>
  <si>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</si>
  <si>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</si>
  <si>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</si>
  <si>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</si>
  <si>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</si>
  <si>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</si>
  <si>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</si>
  <si>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</si>
  <si>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</si>
  <si>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</si>
  <si>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</si>
  <si>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</si>
  <si>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</si>
  <si>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</si>
  <si>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</si>
  <si>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</si>
  <si>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</si>
  <si>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</si>
  <si>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</si>
  <si>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</si>
  <si>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</si>
  <si>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</si>
  <si>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</si>
  <si>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</si>
  <si>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</si>
  <si>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</si>
  <si>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</si>
  <si>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</si>
  <si>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</si>
  <si>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</si>
  <si>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</si>
  <si>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</si>
  <si>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</si>
  <si>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</si>
  <si>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</si>
  <si>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</si>
  <si>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</si>
  <si>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</si>
  <si>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</si>
  <si>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</si>
  <si>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</si>
  <si>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</si>
  <si>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</si>
  <si>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</si>
  <si>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</si>
  <si>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</si>
  <si>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</si>
  <si>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</si>
  <si>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</si>
  <si>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</si>
  <si>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</si>
  <si>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</si>
  <si>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</si>
  <si>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</si>
  <si>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</si>
  <si>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</si>
  <si>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</si>
  <si>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</si>
  <si>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</si>
  <si>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</si>
  <si>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</si>
  <si>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</si>
  <si>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</si>
  <si>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</si>
  <si>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</si>
  <si>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</si>
  <si>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</si>
  <si>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</si>
  <si>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</si>
  <si>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</si>
  <si>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</si>
  <si>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</si>
  <si>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</si>
  <si>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</si>
  <si>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</si>
  <si>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</si>
  <si>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</si>
  <si>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</si>
  <si>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</si>
  <si>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</si>
  <si>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</si>
  <si>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</si>
  <si>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</si>
  <si>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</si>
  <si>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</si>
  <si>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</si>
  <si>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</si>
  <si>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</si>
  <si>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</si>
  <si>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</si>
  <si>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</si>
  <si>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</si>
  <si>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</si>
  <si>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</si>
  <si>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</si>
  <si>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</si>
  <si>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</si>
  <si>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</si>
  <si>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</si>
  <si>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</si>
  <si>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</si>
  <si>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</si>
  <si>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</si>
  <si>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</si>
  <si>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</si>
  <si>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</si>
  <si>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</si>
  <si>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</si>
  <si>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</si>
  <si>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</si>
  <si>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</si>
  <si>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</si>
  <si>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</si>
  <si>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</si>
  <si>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</si>
  <si>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</si>
  <si>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</si>
  <si>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</si>
  <si>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</si>
  <si>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</si>
  <si>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</si>
  <si>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</si>
  <si>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</si>
  <si>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</si>
  <si>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</si>
  <si>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</si>
  <si>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</si>
  <si>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</si>
  <si>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</si>
  <si>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</si>
  <si>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</si>
  <si>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</si>
  <si>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</si>
  <si>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</si>
  <si>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</si>
  <si>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</si>
  <si>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</si>
  <si>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</si>
  <si>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</si>
  <si>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</si>
  <si>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</si>
  <si>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</si>
  <si>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</si>
  <si>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</si>
  <si>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</si>
  <si>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</si>
  <si>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</si>
  <si>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</si>
  <si>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</si>
  <si>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</si>
  <si>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</si>
  <si>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</si>
  <si>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</si>
  <si>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</si>
  <si>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</si>
  <si>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</si>
  <si>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</si>
  <si>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</si>
  <si>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</si>
  <si>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</si>
  <si>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</si>
  <si>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</si>
  <si>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</si>
  <si>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</si>
  <si>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</si>
  <si>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</si>
  <si>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</si>
  <si>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</si>
  <si>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</si>
  <si>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</si>
  <si>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</si>
  <si>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</si>
  <si>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</si>
  <si>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</si>
  <si>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</si>
  <si>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</si>
  <si>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</si>
  <si>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</si>
  <si>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</si>
  <si>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</si>
  <si>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</si>
  <si>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</si>
  <si>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</si>
  <si>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</si>
  <si>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</si>
  <si>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</si>
  <si>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</si>
  <si>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</si>
  <si>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</si>
  <si>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</si>
  <si>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</si>
  <si>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</si>
  <si>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</si>
  <si>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</si>
  <si>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</si>
  <si>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</si>
  <si>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</si>
  <si>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</si>
  <si>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</si>
  <si>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</si>
  <si>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</si>
  <si>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</si>
  <si>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</si>
  <si>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</si>
  <si>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</si>
  <si>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</si>
  <si>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</si>
  <si>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</si>
  <si>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</si>
  <si>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</si>
  <si>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</si>
  <si>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</si>
  <si>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</si>
  <si>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</si>
  <si>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</si>
  <si>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</si>
  <si>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</si>
  <si>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</si>
  <si>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</si>
  <si>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</si>
  <si>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</si>
  <si>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</si>
  <si>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</si>
  <si>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</si>
  <si>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</si>
  <si>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</si>
  <si>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</si>
  <si>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</si>
  <si>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</si>
  <si>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</si>
  <si>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</si>
  <si>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</si>
  <si>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</si>
  <si>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</si>
  <si>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</si>
  <si>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</si>
  <si>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</si>
  <si>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</si>
  <si>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</si>
  <si>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</si>
  <si>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</si>
  <si>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</si>
  <si>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</si>
  <si>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</si>
  <si>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</si>
  <si>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</si>
  <si>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</si>
  <si>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</si>
  <si>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</si>
  <si>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</si>
  <si>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</si>
  <si>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</si>
  <si>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</si>
  <si>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</si>
  <si>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</si>
  <si>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</si>
  <si>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</si>
  <si>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</si>
  <si>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</si>
  <si>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</si>
  <si>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</si>
  <si>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</si>
  <si>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</si>
  <si>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</si>
  <si>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</si>
  <si>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</si>
  <si>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</si>
  <si>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</si>
  <si>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</si>
  <si>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</si>
  <si>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</si>
  <si>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</si>
  <si>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</si>
  <si>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</si>
  <si>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</si>
  <si>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</si>
  <si>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</si>
  <si>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</si>
  <si>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</si>
  <si>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</si>
  <si>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</si>
  <si>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</si>
  <si>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</si>
  <si>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</si>
  <si>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</si>
  <si>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</si>
  <si>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</si>
  <si>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</si>
  <si>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</si>
  <si>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</si>
  <si>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</si>
  <si>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</si>
  <si>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</si>
  <si>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</si>
  <si>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</si>
  <si>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</si>
  <si>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</si>
  <si>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</si>
  <si>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</si>
  <si>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</si>
  <si>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</si>
  <si>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</si>
  <si>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</si>
  <si>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</si>
  <si>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</si>
  <si>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</si>
  <si>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</si>
  <si>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</si>
  <si>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</si>
  <si>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</si>
  <si>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</si>
  <si>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</si>
  <si>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</si>
  <si>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</si>
  <si>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</si>
  <si>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</si>
  <si>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</si>
  <si>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</si>
  <si>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</si>
  <si>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</si>
  <si>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</si>
  <si>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</si>
  <si>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</si>
  <si>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</si>
  <si>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</si>
  <si>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</si>
  <si>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</si>
  <si>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</si>
  <si>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</si>
  <si>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</si>
  <si>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</si>
  <si>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</si>
  <si>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</si>
  <si>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</si>
  <si>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</si>
  <si>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</si>
  <si>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</si>
  <si>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</si>
  <si>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</si>
  <si>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</si>
  <si>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</si>
  <si>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</si>
  <si>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</si>
  <si>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</si>
  <si>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</si>
  <si>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</si>
  <si>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</si>
  <si>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</si>
  <si>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</si>
  <si>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</si>
  <si>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</si>
  <si>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</si>
  <si>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</si>
  <si>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</si>
  <si>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</si>
  <si>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</si>
  <si>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</si>
  <si>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</si>
  <si>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</si>
  <si>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</si>
  <si>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</si>
  <si>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</si>
  <si>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</si>
  <si>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</si>
  <si>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</si>
  <si>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</si>
  <si>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</si>
  <si>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</si>
  <si>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</si>
  <si>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Convenio</t>
  </si>
  <si>
    <t>12</t>
  </si>
  <si>
    <t>3</t>
  </si>
  <si>
    <t>20</t>
  </si>
  <si>
    <t>2</t>
  </si>
  <si>
    <t>28</t>
  </si>
  <si>
    <t>1</t>
  </si>
  <si>
    <t>diego.vergara@paine.cl</t>
  </si>
  <si>
    <t>alcaldecuadrado@huechuraba.cl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</si>
  <si>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</si>
  <si>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</si>
  <si>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</si>
  <si>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</si>
  <si>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</si>
  <si>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</si>
  <si>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</si>
  <si>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</si>
  <si>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</si>
  <si>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</si>
  <si>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</si>
  <si>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</si>
  <si>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</si>
  <si>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</si>
  <si>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</si>
  <si>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</si>
  <si>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</si>
  <si>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</si>
  <si>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</si>
  <si>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</si>
  <si>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</si>
  <si>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</si>
  <si>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</si>
  <si>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</si>
  <si>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</si>
  <si>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</si>
  <si>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</si>
  <si>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</si>
  <si>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</si>
  <si>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</si>
  <si>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</si>
  <si>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</si>
  <si>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</si>
  <si>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</si>
  <si>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</si>
  <si>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</si>
  <si>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</si>
  <si>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</si>
  <si>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</si>
  <si>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</si>
  <si>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</si>
  <si>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</si>
  <si>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</si>
  <si>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</si>
  <si>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</si>
  <si>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</si>
  <si>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 xml:space="preserve">Convenio </t>
  </si>
  <si>
    <t>Prórroga</t>
  </si>
  <si>
    <t>2012</t>
  </si>
  <si>
    <t>2015</t>
  </si>
  <si>
    <t>2016</t>
  </si>
  <si>
    <t>2014</t>
  </si>
  <si>
    <t>2013</t>
  </si>
  <si>
    <t>Juan Delgado Castro</t>
  </si>
  <si>
    <t>Patricio Freire Canto</t>
  </si>
  <si>
    <t>7</t>
  </si>
  <si>
    <t>8</t>
  </si>
  <si>
    <t>22</t>
  </si>
  <si>
    <t>11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</si>
  <si>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</si>
  <si>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</si>
  <si>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</si>
  <si>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</si>
  <si>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</si>
  <si>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</si>
  <si>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</si>
  <si>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</si>
  <si>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</si>
  <si>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</si>
  <si>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</si>
  <si>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</si>
  <si>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</si>
  <si>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</si>
  <si>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</si>
  <si>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No cuenta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</si>
  <si>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</si>
  <si>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</si>
  <si>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</si>
  <si>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</si>
  <si>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</si>
  <si>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</si>
  <si>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</si>
  <si>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</si>
  <si>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</si>
  <si>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</si>
  <si>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</si>
  <si>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</si>
  <si>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Programas Asociados</t>
  </si>
  <si>
    <t>Si cuenta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</si>
  <si>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</si>
  <si>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</si>
  <si>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</si>
  <si>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</si>
  <si>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</si>
  <si>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</si>
  <si>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</si>
  <si>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</si>
  <si>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</si>
  <si>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</si>
  <si>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</si>
  <si>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</si>
  <si>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</si>
  <si>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</si>
  <si>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</si>
  <si>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</si>
  <si>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</si>
  <si>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</si>
  <si>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</si>
  <si>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</si>
  <si>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</si>
  <si>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</si>
  <si>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</si>
  <si>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</si>
  <si>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</si>
  <si>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</si>
  <si>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 xml:space="preserve"> 7.66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</si>
  <si>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</si>
  <si>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</si>
  <si>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</si>
  <si>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</si>
  <si>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</si>
  <si>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</si>
  <si>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</si>
  <si>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</si>
  <si>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</si>
  <si>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</si>
  <si>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</si>
  <si>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</si>
  <si>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</si>
  <si>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</si>
  <si>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9.03</t>
  </si>
  <si>
    <t>Llanquihue</t>
  </si>
  <si>
    <t>61 - 2413337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</si>
  <si>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</si>
  <si>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</si>
  <si>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</si>
  <si>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</si>
  <si>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</si>
  <si>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Pedro Aguirre Cerda</t>
  </si>
  <si>
    <t>25293990 - 25292131                       07-7761841</t>
  </si>
  <si>
    <t>209/B</t>
  </si>
  <si>
    <t>34-2514530</t>
  </si>
  <si>
    <t>218/B</t>
  </si>
  <si>
    <t>549/B</t>
  </si>
  <si>
    <t>593/B</t>
  </si>
  <si>
    <t>2017</t>
  </si>
  <si>
    <t>53-2627361</t>
  </si>
  <si>
    <t>opdmuniovalle@gmail.com</t>
  </si>
  <si>
    <t>OPD del Niño, niña y Adolescente</t>
  </si>
  <si>
    <t>I. Municipalidad de Paine</t>
  </si>
  <si>
    <t>24</t>
  </si>
  <si>
    <t>8.29</t>
  </si>
  <si>
    <t>8.40</t>
  </si>
  <si>
    <t>7.7</t>
  </si>
  <si>
    <t>mcastillo@didecomph.cl</t>
  </si>
  <si>
    <t>Resolución de Urgencia</t>
  </si>
  <si>
    <t>Año 4</t>
  </si>
  <si>
    <t>Año 5</t>
  </si>
  <si>
    <t>Año 6</t>
  </si>
  <si>
    <t>294/D</t>
  </si>
  <si>
    <t>138/B</t>
  </si>
  <si>
    <t>75/B</t>
  </si>
  <si>
    <t>74/B</t>
  </si>
  <si>
    <t>29</t>
  </si>
  <si>
    <t>36/B</t>
  </si>
  <si>
    <t>35/B</t>
  </si>
  <si>
    <t>298/D</t>
  </si>
  <si>
    <t>296/D</t>
  </si>
  <si>
    <t>293/D</t>
  </si>
  <si>
    <t>140/B</t>
  </si>
  <si>
    <t>141/B</t>
  </si>
  <si>
    <t>142/B</t>
  </si>
  <si>
    <t>299/D</t>
  </si>
  <si>
    <t>291/D</t>
  </si>
  <si>
    <t>143/B</t>
  </si>
  <si>
    <t>2018</t>
  </si>
  <si>
    <t>895</t>
  </si>
  <si>
    <t>Memo 189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</si>
  <si>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</si>
  <si>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</si>
  <si>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</si>
  <si>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</si>
  <si>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</si>
  <si>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>139/B</t>
  </si>
  <si>
    <t>137/B</t>
  </si>
  <si>
    <t>260/B</t>
  </si>
  <si>
    <t>100/B</t>
  </si>
  <si>
    <t>102/B</t>
  </si>
  <si>
    <t xml:space="preserve">Viviana Gonzalez Bahamondez </t>
  </si>
  <si>
    <t>puertomonttopd@gmail.com; vivigonzalezjam@gmail.com</t>
  </si>
  <si>
    <t>https://www.facebook.com/opd.puertovaras?fref=ts</t>
  </si>
  <si>
    <t>297/D</t>
  </si>
  <si>
    <t>292/D</t>
  </si>
  <si>
    <t>39/B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</si>
  <si>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</si>
  <si>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</si>
  <si>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</si>
  <si>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</si>
  <si>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</si>
  <si>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</si>
  <si>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</si>
  <si>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</si>
  <si>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</si>
  <si>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40/B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</si>
  <si>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</si>
  <si>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</si>
  <si>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</si>
  <si>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</si>
  <si>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</si>
  <si>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</si>
  <si>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</si>
  <si>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</si>
  <si>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</si>
  <si>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</si>
  <si>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</si>
  <si>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</si>
  <si>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</si>
  <si>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</si>
  <si>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</si>
  <si>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</si>
  <si>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</si>
  <si>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</si>
  <si>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</si>
  <si>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</si>
  <si>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</si>
  <si>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</si>
  <si>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</si>
  <si>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</si>
  <si>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</si>
  <si>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</si>
  <si>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</si>
  <si>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</si>
  <si>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</si>
  <si>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</si>
  <si>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</si>
  <si>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</si>
  <si>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</si>
  <si>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</si>
  <si>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</si>
  <si>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</si>
  <si>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</si>
  <si>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</si>
  <si>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</si>
  <si>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</si>
  <si>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</si>
  <si>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</si>
  <si>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</si>
  <si>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</si>
  <si>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</si>
  <si>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</si>
  <si>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</si>
  <si>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</si>
  <si>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</si>
  <si>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</si>
  <si>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</si>
  <si>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</si>
  <si>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</si>
  <si>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</si>
  <si>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</si>
  <si>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</si>
  <si>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</si>
  <si>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</si>
  <si>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</si>
  <si>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</si>
  <si>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</si>
  <si>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</si>
  <si>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</si>
  <si>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</si>
  <si>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</si>
  <si>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</si>
  <si>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</si>
  <si>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</si>
  <si>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</si>
  <si>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</si>
  <si>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</si>
  <si>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</si>
  <si>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</si>
  <si>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</si>
  <si>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</si>
  <si>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</si>
  <si>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</si>
  <si>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</si>
  <si>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</si>
  <si>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</si>
  <si>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</si>
  <si>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</si>
  <si>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</si>
  <si>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</si>
  <si>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</si>
  <si>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</si>
  <si>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</si>
  <si>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</si>
  <si>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</si>
  <si>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</si>
  <si>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</si>
  <si>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</si>
  <si>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</si>
  <si>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</si>
  <si>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</si>
  <si>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</si>
  <si>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</si>
  <si>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</si>
  <si>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</si>
  <si>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</si>
  <si>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</si>
  <si>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</si>
  <si>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</si>
  <si>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</si>
  <si>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</si>
  <si>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</si>
  <si>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</si>
  <si>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</si>
  <si>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</si>
  <si>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</si>
  <si>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</si>
  <si>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</si>
  <si>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</si>
  <si>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</si>
  <si>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</si>
  <si>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</si>
  <si>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</si>
  <si>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</si>
  <si>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</si>
  <si>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</si>
  <si>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</si>
  <si>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</si>
  <si>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</si>
  <si>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</si>
  <si>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</si>
  <si>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</si>
  <si>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</si>
  <si>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</si>
  <si>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</si>
  <si>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</si>
  <si>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</si>
  <si>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</si>
  <si>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</si>
  <si>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</si>
  <si>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</si>
  <si>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</si>
  <si>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</si>
  <si>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</si>
  <si>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</si>
  <si>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</si>
  <si>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</si>
  <si>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</si>
  <si>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</si>
  <si>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</si>
  <si>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</si>
  <si>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</si>
  <si>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</si>
  <si>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</si>
  <si>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</si>
  <si>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</si>
  <si>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</si>
  <si>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</si>
  <si>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</si>
  <si>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</si>
  <si>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</si>
  <si>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</si>
  <si>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</si>
  <si>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</si>
  <si>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</si>
  <si>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</si>
  <si>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</si>
  <si>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</si>
  <si>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</si>
  <si>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</si>
  <si>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</si>
  <si>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</si>
  <si>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</si>
  <si>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295/D</t>
  </si>
  <si>
    <t>https://www.facebook.com/pages/OPD-Linares/141488056020453</t>
  </si>
  <si>
    <t>Patricio Esteban Montero Kahler</t>
  </si>
  <si>
    <t>opd@molina.cl</t>
  </si>
  <si>
    <t>opdsanpedrodelapaz@gmail.com</t>
  </si>
  <si>
    <t>543/B</t>
  </si>
  <si>
    <t>547/B</t>
  </si>
  <si>
    <t>538/B</t>
  </si>
  <si>
    <t>opdhualpen@hualpenciudad.cl</t>
  </si>
  <si>
    <t>544/B</t>
  </si>
  <si>
    <t>Jorge Montt N° 906</t>
  </si>
  <si>
    <t>opdnacimiento.negrete@gmail.com</t>
  </si>
  <si>
    <t>hugoinostroza.alcalde@nacimiento.cl</t>
  </si>
  <si>
    <t>545/B</t>
  </si>
  <si>
    <t>Vh.figueroa@penco.cl</t>
  </si>
  <si>
    <t>546/B</t>
  </si>
  <si>
    <t>Tania Pantoja Lobos</t>
  </si>
  <si>
    <t>Angel Custodio H. S/N</t>
  </si>
  <si>
    <t>opdcordilleranuble@gmail.com</t>
  </si>
  <si>
    <t>541/B</t>
  </si>
  <si>
    <t>cchandia@municoihueco.cl</t>
  </si>
  <si>
    <t>542/B</t>
  </si>
  <si>
    <t>Melisa Gutierrez Venegas</t>
  </si>
  <si>
    <t>opdsannicolasportezuelo@gmail.com</t>
  </si>
  <si>
    <t>municipalidadsannicolas@hotmail.com</t>
  </si>
  <si>
    <t>540/B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</si>
  <si>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</si>
  <si>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</si>
  <si>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</si>
  <si>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</si>
  <si>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</si>
  <si>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</si>
  <si>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</si>
  <si>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Asignación Directa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</si>
  <si>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</si>
  <si>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</si>
  <si>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</si>
  <si>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</si>
  <si>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</si>
  <si>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</si>
  <si>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</si>
  <si>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6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</si>
  <si>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</si>
  <si>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</si>
  <si>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</si>
  <si>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</si>
  <si>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</si>
  <si>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</si>
  <si>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</si>
  <si>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</si>
  <si>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</si>
  <si>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</si>
  <si>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</si>
  <si>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</si>
  <si>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</si>
  <si>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161/B</t>
  </si>
  <si>
    <t>165/B</t>
  </si>
  <si>
    <t>Esmeralda Nº289</t>
  </si>
  <si>
    <t>65-2460710</t>
  </si>
  <si>
    <t>opdcalbuco@yahoo.es</t>
  </si>
  <si>
    <t>160/B</t>
  </si>
  <si>
    <t>OPD Adquintue</t>
  </si>
  <si>
    <t>Ruta U-400 Km 34, Puaucho</t>
  </si>
  <si>
    <t>opdadquintue@gmail.com</t>
  </si>
  <si>
    <t>162/B</t>
  </si>
  <si>
    <t>alcalde@muermos.cl</t>
  </si>
  <si>
    <t>163/B</t>
  </si>
  <si>
    <t>Gabriela Mistral s/n, Teresita de Los Andes</t>
  </si>
  <si>
    <t>164/B</t>
  </si>
  <si>
    <t>064/B</t>
  </si>
  <si>
    <t>065/B</t>
  </si>
  <si>
    <t>1845</t>
  </si>
  <si>
    <t>OPD de los niños, niñas y adolescentes, OPD El Monte</t>
  </si>
  <si>
    <t>1732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</si>
  <si>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</si>
  <si>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</si>
  <si>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</si>
  <si>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</si>
  <si>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</si>
  <si>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</si>
  <si>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</si>
  <si>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</si>
  <si>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</si>
  <si>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</si>
  <si>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</si>
  <si>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</si>
  <si>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</si>
  <si>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</si>
  <si>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</si>
  <si>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</si>
  <si>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</si>
  <si>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</si>
  <si>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</si>
  <si>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</si>
  <si>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</si>
  <si>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</si>
  <si>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</si>
  <si>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</si>
  <si>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</si>
  <si>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</si>
  <si>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</si>
  <si>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</si>
  <si>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</si>
  <si>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</si>
  <si>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</si>
  <si>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</si>
  <si>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</si>
  <si>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</si>
  <si>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</si>
  <si>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</si>
  <si>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</si>
  <si>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</si>
  <si>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</si>
  <si>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</si>
  <si>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</si>
  <si>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</si>
  <si>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</si>
  <si>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157/B</t>
  </si>
  <si>
    <t>153/B</t>
  </si>
  <si>
    <t>16/B</t>
  </si>
  <si>
    <t>154/B</t>
  </si>
  <si>
    <t>156/B</t>
  </si>
  <si>
    <t>158/B</t>
  </si>
  <si>
    <t>159/B</t>
  </si>
  <si>
    <t>OPD Comuna Río Ibáñez</t>
  </si>
  <si>
    <t>OPD Macul</t>
  </si>
  <si>
    <t>91/B</t>
  </si>
  <si>
    <t>53-2731396  - 89397346</t>
  </si>
  <si>
    <t>155/B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</si>
  <si>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</si>
  <si>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</si>
  <si>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</si>
  <si>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</si>
  <si>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</si>
  <si>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</si>
  <si>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</si>
  <si>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</si>
  <si>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</si>
  <si>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</si>
  <si>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Programa 24 horas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</si>
  <si>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</si>
  <si>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</si>
  <si>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</si>
  <si>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</si>
  <si>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</si>
  <si>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</si>
  <si>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</si>
  <si>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</si>
  <si>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</si>
  <si>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</si>
  <si>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</si>
  <si>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</si>
  <si>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</si>
  <si>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</si>
  <si>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</si>
  <si>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</si>
  <si>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</si>
  <si>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</si>
  <si>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</si>
  <si>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</si>
  <si>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</si>
  <si>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</si>
  <si>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</si>
  <si>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</si>
  <si>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</si>
  <si>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</si>
  <si>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</si>
  <si>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</si>
  <si>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</si>
  <si>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</si>
  <si>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</si>
  <si>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</si>
  <si>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</si>
  <si>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</si>
  <si>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</si>
  <si>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</si>
  <si>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</si>
  <si>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</si>
  <si>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</si>
  <si>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</si>
  <si>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</si>
  <si>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</si>
  <si>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</si>
  <si>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</si>
  <si>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</si>
  <si>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</si>
  <si>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</si>
  <si>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</si>
  <si>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</si>
  <si>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</si>
  <si>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</si>
  <si>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</si>
  <si>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</si>
  <si>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</si>
  <si>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</si>
  <si>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</si>
  <si>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</si>
  <si>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</si>
  <si>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</si>
  <si>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</si>
  <si>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</si>
  <si>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</si>
  <si>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</si>
  <si>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</si>
  <si>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</si>
  <si>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</si>
  <si>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</si>
  <si>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</si>
  <si>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</si>
  <si>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</si>
  <si>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</si>
  <si>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</si>
  <si>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</si>
  <si>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</si>
  <si>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</si>
  <si>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</si>
  <si>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</si>
  <si>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</si>
  <si>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</si>
  <si>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</si>
  <si>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</si>
  <si>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</si>
  <si>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</si>
  <si>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</si>
  <si>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</si>
  <si>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</si>
  <si>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</si>
  <si>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</si>
  <si>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</si>
  <si>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</si>
  <si>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</si>
  <si>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</si>
  <si>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</si>
  <si>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</si>
  <si>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</si>
  <si>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</si>
  <si>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</si>
  <si>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</si>
  <si>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</si>
  <si>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</si>
  <si>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</si>
  <si>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</si>
  <si>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</si>
  <si>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</si>
  <si>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</si>
  <si>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</si>
  <si>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</si>
  <si>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</si>
  <si>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</si>
  <si>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</si>
  <si>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</si>
  <si>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</si>
  <si>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</si>
  <si>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</si>
  <si>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</si>
  <si>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166/B</t>
  </si>
  <si>
    <t>OPD Isla de Quinchao</t>
  </si>
  <si>
    <t>María Guarda Vásquez</t>
  </si>
  <si>
    <t>Balmaceda N° 223</t>
  </si>
  <si>
    <t>45 - 292 3369</t>
  </si>
  <si>
    <t>Ambrosio O´Higgins N° 1305</t>
  </si>
  <si>
    <t>4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</si>
  <si>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</si>
  <si>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</si>
  <si>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</si>
  <si>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</si>
  <si>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</si>
  <si>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</si>
  <si>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</si>
  <si>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</si>
  <si>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</si>
  <si>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</si>
  <si>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</si>
  <si>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</si>
  <si>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</si>
  <si>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</si>
  <si>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</si>
  <si>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</si>
  <si>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</si>
  <si>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</si>
  <si>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</si>
  <si>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</si>
  <si>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</si>
  <si>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</si>
  <si>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</si>
  <si>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42/B</t>
  </si>
  <si>
    <t>Oficina de Protección de Derechos de la Infancia y Adolescencia de Curacaví</t>
  </si>
  <si>
    <t>Arturo Prat N° 680</t>
  </si>
  <si>
    <t>221/B</t>
  </si>
  <si>
    <t>OPD Juntos por tus derechos</t>
  </si>
  <si>
    <t>Av. Castro N° 389</t>
  </si>
  <si>
    <t>opdquinta@gmail.com</t>
  </si>
  <si>
    <t>Alejandra Marín Tirado</t>
  </si>
  <si>
    <t>opdvallenar@gmail.com</t>
  </si>
  <si>
    <t>684/D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</si>
  <si>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</si>
  <si>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</si>
  <si>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</si>
  <si>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</si>
  <si>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</si>
  <si>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</si>
  <si>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</si>
  <si>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</si>
  <si>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</si>
  <si>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</si>
  <si>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746/B</t>
  </si>
  <si>
    <t>opdlaligua@gmail.com</t>
  </si>
  <si>
    <t>María Carolina Soto Parraguez</t>
  </si>
  <si>
    <t>676/D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</si>
  <si>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</si>
  <si>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</si>
  <si>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</si>
  <si>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</si>
  <si>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</si>
  <si>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</si>
  <si>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</si>
  <si>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</si>
  <si>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</si>
  <si>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</si>
  <si>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</si>
  <si>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</si>
  <si>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</si>
  <si>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</si>
  <si>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</si>
  <si>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</si>
  <si>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</si>
  <si>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</si>
  <si>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</si>
  <si>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</si>
  <si>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</si>
  <si>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</si>
  <si>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</si>
  <si>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744/B</t>
  </si>
  <si>
    <t>743/B</t>
  </si>
  <si>
    <t>745/B</t>
  </si>
  <si>
    <t>747/B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</si>
  <si>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</si>
  <si>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</si>
  <si>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</si>
  <si>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</si>
  <si>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</si>
  <si>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</si>
  <si>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698/D</t>
  </si>
  <si>
    <t>699/D</t>
  </si>
  <si>
    <t>Jocelyn Cabezas Canales</t>
  </si>
  <si>
    <t>61 2268921        61 2266521</t>
  </si>
  <si>
    <t>27648156 - 24014177   27647156</t>
  </si>
  <si>
    <t>697/D</t>
  </si>
  <si>
    <t>685/D</t>
  </si>
  <si>
    <t>692/D</t>
  </si>
  <si>
    <t>700/D</t>
  </si>
  <si>
    <t>151/B</t>
  </si>
  <si>
    <t>152/B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</si>
  <si>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</si>
  <si>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</si>
  <si>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</si>
  <si>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</si>
  <si>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</si>
  <si>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</si>
  <si>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</si>
  <si>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</si>
  <si>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</si>
  <si>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</si>
  <si>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</si>
  <si>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</si>
  <si>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</si>
  <si>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</si>
  <si>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</si>
  <si>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</si>
  <si>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</si>
  <si>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</si>
  <si>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</si>
  <si>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</si>
  <si>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</si>
  <si>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</si>
  <si>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</si>
  <si>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</si>
  <si>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862/B</t>
  </si>
  <si>
    <t>863/B</t>
  </si>
  <si>
    <t>677/D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</si>
  <si>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</si>
  <si>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</si>
  <si>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</si>
  <si>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</si>
  <si>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</si>
  <si>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</si>
  <si>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</si>
  <si>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</si>
  <si>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</si>
  <si>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</si>
  <si>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</si>
  <si>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</si>
  <si>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</si>
  <si>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</si>
  <si>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</si>
  <si>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</si>
  <si>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</si>
  <si>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</si>
  <si>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</si>
  <si>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292/B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</si>
  <si>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</si>
  <si>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</si>
  <si>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</si>
  <si>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</si>
  <si>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</si>
  <si>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</si>
  <si>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</si>
  <si>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</si>
  <si>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</si>
  <si>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</si>
  <si>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</si>
  <si>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</si>
  <si>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</si>
  <si>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</si>
  <si>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</si>
  <si>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</si>
  <si>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</si>
  <si>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</si>
  <si>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</si>
  <si>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</si>
  <si>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</si>
  <si>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</si>
  <si>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</si>
  <si>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</si>
  <si>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</si>
  <si>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</si>
  <si>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</si>
  <si>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</si>
  <si>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</si>
  <si>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</si>
  <si>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</si>
  <si>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</si>
  <si>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</si>
  <si>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</si>
  <si>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</si>
  <si>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</si>
  <si>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</si>
  <si>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</si>
  <si>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</si>
  <si>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</si>
  <si>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</si>
  <si>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</si>
  <si>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</si>
  <si>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</si>
  <si>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</si>
  <si>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</si>
  <si>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</si>
  <si>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</si>
  <si>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</si>
  <si>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</si>
  <si>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</si>
  <si>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</si>
  <si>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</si>
  <si>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</si>
  <si>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</si>
  <si>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</si>
  <si>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</si>
  <si>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</si>
  <si>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</si>
  <si>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</si>
  <si>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</si>
  <si>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</si>
  <si>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</si>
  <si>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</si>
  <si>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</si>
  <si>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</si>
  <si>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</si>
  <si>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</si>
  <si>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</si>
  <si>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</si>
  <si>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</si>
  <si>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</si>
  <si>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</si>
  <si>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</si>
  <si>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</si>
  <si>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</si>
  <si>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9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</si>
  <si>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</si>
  <si>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</si>
  <si>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</si>
  <si>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</si>
  <si>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</si>
  <si>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</si>
  <si>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</si>
  <si>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</si>
  <si>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</si>
  <si>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</si>
  <si>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</si>
  <si>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</si>
  <si>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</si>
  <si>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</si>
  <si>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</si>
  <si>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</si>
  <si>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</si>
  <si>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</si>
  <si>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</si>
  <si>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</si>
  <si>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</si>
  <si>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</si>
  <si>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</si>
  <si>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</si>
  <si>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</si>
  <si>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</si>
  <si>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</si>
  <si>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</si>
  <si>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</si>
  <si>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</si>
  <si>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</si>
  <si>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</si>
  <si>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</si>
  <si>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</si>
  <si>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</si>
  <si>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</si>
  <si>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</si>
  <si>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</si>
  <si>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</si>
  <si>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</si>
  <si>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</si>
  <si>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</si>
  <si>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</si>
  <si>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</si>
  <si>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</si>
  <si>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</si>
  <si>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</si>
  <si>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</si>
  <si>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</si>
  <si>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875/B</t>
  </si>
  <si>
    <t>Cristian Castillo</t>
  </si>
  <si>
    <t>Osorno S/N</t>
  </si>
  <si>
    <t>63-2491212</t>
  </si>
  <si>
    <t>izquierdougarte@gmail.com</t>
  </si>
  <si>
    <t>OPD Pewma Lafkenche</t>
  </si>
  <si>
    <t>876/B</t>
  </si>
  <si>
    <t>Playa Blaca N° 820</t>
  </si>
  <si>
    <t>opdmejillones@mejillones.cl</t>
  </si>
  <si>
    <t>OPD Antofagasta</t>
  </si>
  <si>
    <t>OPD Freirina</t>
  </si>
  <si>
    <t>OPD Graneros</t>
  </si>
  <si>
    <t>840/D</t>
  </si>
  <si>
    <t>839/D</t>
  </si>
  <si>
    <t>348/B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</si>
  <si>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</si>
  <si>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</si>
  <si>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</si>
  <si>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</si>
  <si>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</si>
  <si>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</si>
  <si>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</si>
  <si>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</si>
  <si>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</si>
  <si>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</si>
  <si>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</si>
  <si>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236/B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</si>
  <si>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</si>
  <si>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</si>
  <si>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</si>
  <si>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</si>
  <si>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</si>
  <si>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</si>
  <si>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</si>
  <si>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</si>
  <si>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</si>
  <si>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</si>
  <si>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</si>
  <si>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</si>
  <si>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</si>
  <si>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</si>
  <si>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</si>
  <si>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</si>
  <si>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</si>
  <si>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</si>
  <si>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</si>
  <si>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</si>
  <si>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</si>
  <si>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</si>
  <si>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</si>
  <si>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</si>
  <si>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</si>
  <si>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</si>
  <si>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</si>
  <si>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</si>
  <si>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</si>
  <si>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</si>
  <si>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</si>
  <si>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</si>
  <si>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</si>
  <si>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</si>
  <si>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</si>
  <si>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</si>
  <si>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</si>
  <si>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</si>
  <si>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</si>
  <si>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</si>
  <si>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</si>
  <si>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</si>
  <si>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</si>
  <si>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</si>
  <si>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</si>
  <si>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</si>
  <si>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</si>
  <si>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</si>
  <si>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</si>
  <si>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</si>
  <si>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</si>
  <si>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</si>
  <si>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</si>
  <si>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</si>
  <si>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</si>
  <si>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</si>
  <si>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</si>
  <si>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</si>
  <si>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</si>
  <si>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</si>
  <si>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</si>
  <si>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</si>
  <si>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</si>
  <si>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</si>
  <si>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</si>
  <si>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</si>
  <si>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</si>
  <si>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</si>
  <si>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</si>
  <si>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</si>
  <si>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</si>
  <si>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</si>
  <si>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</si>
  <si>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</si>
  <si>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</si>
  <si>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</si>
  <si>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</si>
  <si>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</si>
  <si>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</si>
  <si>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</si>
  <si>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</si>
  <si>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</si>
  <si>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</si>
  <si>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</si>
  <si>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</si>
  <si>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</si>
  <si>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</si>
  <si>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</si>
  <si>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</si>
  <si>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</si>
  <si>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</si>
  <si>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</si>
  <si>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</si>
  <si>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</si>
  <si>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</si>
  <si>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</si>
  <si>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</si>
  <si>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</si>
  <si>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</si>
  <si>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</si>
  <si>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</si>
  <si>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</si>
  <si>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</si>
  <si>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</si>
  <si>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</si>
  <si>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</si>
  <si>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</si>
  <si>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</si>
  <si>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</si>
  <si>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</si>
  <si>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</si>
  <si>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</si>
  <si>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</si>
  <si>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</si>
  <si>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</si>
  <si>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</si>
  <si>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</si>
  <si>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</si>
  <si>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</si>
  <si>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</si>
  <si>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</si>
  <si>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</si>
  <si>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</si>
  <si>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</si>
  <si>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</si>
  <si>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796/D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</si>
  <si>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</si>
  <si>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</si>
  <si>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</si>
  <si>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</si>
  <si>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</si>
  <si>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</si>
  <si>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</si>
  <si>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</si>
  <si>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</si>
  <si>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</si>
  <si>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</si>
  <si>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</si>
  <si>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</si>
  <si>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</si>
  <si>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</si>
  <si>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</si>
  <si>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</si>
  <si>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</si>
  <si>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</si>
  <si>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</si>
  <si>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</si>
  <si>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</si>
  <si>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</si>
  <si>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</si>
  <si>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</si>
  <si>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</si>
  <si>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</si>
  <si>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</si>
  <si>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</si>
  <si>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</si>
  <si>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</si>
  <si>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</si>
  <si>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</si>
  <si>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</si>
  <si>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</si>
  <si>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</si>
  <si>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</si>
  <si>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</si>
  <si>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</si>
  <si>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</si>
  <si>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</si>
  <si>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</si>
  <si>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</si>
  <si>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</si>
  <si>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</si>
  <si>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</si>
  <si>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</si>
  <si>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</si>
  <si>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</si>
  <si>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</si>
  <si>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</si>
  <si>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</si>
  <si>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</si>
  <si>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</si>
  <si>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</si>
  <si>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</si>
  <si>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</si>
  <si>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</si>
  <si>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</si>
  <si>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</si>
  <si>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</si>
  <si>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</si>
  <si>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</si>
  <si>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</si>
  <si>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</si>
  <si>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</si>
  <si>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</si>
  <si>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</si>
  <si>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</si>
  <si>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</si>
  <si>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</si>
  <si>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</si>
  <si>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</si>
  <si>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</si>
  <si>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</si>
  <si>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</si>
  <si>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</si>
  <si>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</si>
  <si>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</si>
  <si>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</si>
  <si>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</si>
  <si>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</si>
  <si>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</si>
  <si>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</si>
  <si>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</si>
  <si>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</si>
  <si>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</si>
  <si>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</si>
  <si>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</si>
  <si>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</si>
  <si>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</si>
  <si>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</si>
  <si>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</si>
  <si>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</si>
  <si>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</si>
  <si>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</si>
  <si>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</si>
  <si>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Presupuesto Anual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</si>
  <si>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</si>
  <si>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</si>
  <si>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</si>
  <si>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</si>
  <si>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</si>
  <si>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</si>
  <si>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</si>
  <si>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</si>
  <si>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</si>
  <si>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</si>
  <si>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</si>
  <si>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</si>
  <si>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</si>
  <si>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</si>
  <si>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</si>
  <si>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</si>
  <si>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</si>
  <si>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</si>
  <si>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</si>
  <si>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</si>
  <si>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</si>
  <si>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</si>
  <si>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</si>
  <si>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</si>
  <si>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</si>
  <si>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Hernán Planzer</t>
  </si>
  <si>
    <t>Código SENAINFO</t>
  </si>
  <si>
    <t>Provincia</t>
  </si>
  <si>
    <t>Comunas Atendidas</t>
  </si>
  <si>
    <t>Población Atendida</t>
  </si>
  <si>
    <t>Tramo Zona Ley 20.032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</si>
  <si>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</si>
  <si>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</si>
  <si>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</si>
  <si>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</si>
  <si>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</si>
  <si>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</si>
  <si>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</si>
  <si>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</si>
  <si>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</si>
  <si>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</si>
  <si>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</si>
  <si>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</si>
  <si>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</si>
  <si>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</si>
  <si>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</si>
  <si>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</si>
  <si>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</si>
  <si>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</si>
  <si>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</si>
  <si>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</si>
  <si>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</si>
  <si>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</si>
  <si>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</si>
  <si>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</si>
  <si>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</si>
  <si>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</si>
  <si>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</si>
  <si>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</si>
  <si>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</si>
  <si>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</si>
  <si>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</si>
  <si>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</si>
  <si>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</si>
  <si>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</si>
  <si>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</si>
  <si>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</si>
  <si>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</si>
  <si>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</si>
  <si>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</si>
  <si>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</si>
  <si>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</si>
  <si>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</si>
  <si>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</si>
  <si>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</si>
  <si>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</si>
  <si>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</si>
  <si>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</si>
  <si>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</si>
  <si>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</si>
  <si>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</si>
  <si>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</si>
  <si>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</si>
  <si>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</si>
  <si>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</si>
  <si>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</si>
  <si>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</si>
  <si>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</si>
  <si>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</si>
  <si>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</si>
  <si>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</si>
  <si>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</si>
  <si>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</si>
  <si>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</si>
  <si>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</si>
  <si>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</si>
  <si>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</si>
  <si>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</si>
  <si>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</si>
  <si>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</si>
  <si>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</si>
  <si>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</si>
  <si>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</si>
  <si>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</si>
  <si>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</si>
  <si>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</si>
  <si>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</si>
  <si>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</si>
  <si>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</si>
  <si>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</si>
  <si>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</si>
  <si>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</si>
  <si>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</si>
  <si>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</si>
  <si>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</si>
  <si>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</si>
  <si>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</si>
  <si>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</si>
  <si>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</si>
  <si>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</si>
  <si>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</si>
  <si>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</si>
  <si>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</si>
  <si>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</si>
  <si>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</si>
  <si>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</si>
  <si>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</si>
  <si>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</si>
  <si>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</si>
  <si>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</si>
  <si>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</si>
  <si>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</si>
  <si>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</si>
  <si>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</si>
  <si>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</si>
  <si>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</si>
  <si>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</si>
  <si>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</si>
  <si>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</si>
  <si>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</si>
  <si>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</si>
  <si>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</si>
  <si>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</si>
  <si>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</si>
  <si>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</si>
  <si>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</si>
  <si>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</si>
  <si>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</si>
  <si>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</si>
  <si>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</si>
  <si>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</si>
  <si>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</si>
  <si>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</si>
  <si>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</si>
  <si>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</si>
  <si>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</si>
  <si>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</si>
  <si>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</si>
  <si>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</si>
  <si>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</si>
  <si>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</si>
  <si>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</si>
  <si>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</si>
  <si>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</si>
  <si>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</si>
  <si>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</si>
  <si>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</si>
  <si>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</si>
  <si>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</si>
  <si>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</si>
  <si>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</si>
  <si>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</si>
  <si>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</si>
  <si>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</si>
  <si>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</si>
  <si>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</si>
  <si>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</si>
  <si>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</si>
  <si>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</si>
  <si>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</si>
  <si>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</si>
  <si>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</si>
  <si>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</si>
  <si>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</si>
  <si>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</si>
  <si>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</si>
  <si>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</si>
  <si>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</si>
  <si>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</si>
  <si>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</si>
  <si>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</si>
  <si>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</si>
  <si>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</si>
  <si>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</si>
  <si>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</si>
  <si>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</si>
  <si>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</si>
  <si>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</si>
  <si>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</si>
  <si>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</si>
  <si>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</si>
  <si>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</si>
  <si>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</si>
  <si>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</si>
  <si>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</si>
  <si>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</si>
  <si>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</si>
  <si>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</si>
  <si>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</si>
  <si>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</si>
  <si>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</si>
  <si>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</si>
  <si>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</si>
  <si>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</si>
  <si>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</si>
  <si>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</si>
  <si>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</si>
  <si>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</si>
  <si>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</si>
  <si>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</si>
  <si>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</si>
  <si>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</si>
  <si>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</si>
  <si>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</si>
  <si>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</si>
  <si>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</si>
  <si>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</si>
  <si>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</si>
  <si>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</si>
  <si>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</si>
  <si>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</si>
  <si>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</si>
  <si>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</si>
  <si>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</si>
  <si>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</si>
  <si>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</si>
  <si>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</si>
  <si>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</si>
  <si>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</si>
  <si>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</si>
  <si>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</si>
  <si>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</si>
  <si>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</si>
  <si>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</si>
  <si>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</si>
  <si>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</si>
  <si>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</si>
  <si>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</si>
  <si>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</si>
  <si>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</si>
  <si>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</si>
  <si>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2019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</si>
  <si>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</si>
  <si>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</si>
  <si>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</si>
  <si>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</si>
  <si>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</si>
  <si>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</si>
  <si>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</si>
  <si>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</si>
  <si>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</si>
  <si>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</si>
  <si>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</si>
  <si>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</si>
  <si>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</si>
  <si>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</si>
  <si>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</si>
  <si>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</si>
  <si>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</si>
  <si>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</si>
  <si>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</si>
  <si>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</si>
  <si>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</si>
  <si>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</si>
  <si>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</si>
  <si>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</si>
  <si>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</si>
  <si>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</si>
  <si>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</si>
  <si>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</si>
  <si>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</si>
  <si>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</si>
  <si>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</si>
  <si>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</si>
  <si>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</si>
  <si>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</si>
  <si>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</si>
  <si>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</si>
  <si>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</si>
  <si>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</si>
  <si>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</si>
  <si>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</si>
  <si>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</si>
  <si>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</si>
  <si>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</si>
  <si>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</si>
  <si>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</si>
  <si>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</si>
  <si>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>Cristian Andrade Gallardo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</si>
  <si>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</si>
  <si>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</si>
  <si>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</si>
  <si>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</si>
  <si>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</si>
  <si>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</si>
  <si>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</si>
  <si>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</si>
  <si>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</si>
  <si>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</si>
  <si>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</si>
  <si>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</si>
  <si>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</si>
  <si>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</si>
  <si>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</si>
  <si>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</si>
  <si>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</si>
  <si>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</si>
  <si>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</si>
  <si>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</si>
  <si>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</si>
  <si>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085/B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</si>
  <si>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</si>
  <si>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</si>
  <si>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</si>
  <si>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</si>
  <si>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</si>
  <si>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</si>
  <si>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</si>
  <si>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10</t>
  </si>
  <si>
    <t>OPDLOESPEJO</t>
  </si>
  <si>
    <t>OPD Valle del Itata</t>
  </si>
  <si>
    <t>190/B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</si>
  <si>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</si>
  <si>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</si>
  <si>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</si>
  <si>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</si>
  <si>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</si>
  <si>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</si>
  <si>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</si>
  <si>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</si>
  <si>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</si>
  <si>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</si>
  <si>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349/B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</si>
  <si>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</si>
  <si>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</si>
  <si>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</si>
  <si>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</si>
  <si>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</si>
  <si>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</si>
  <si>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191/B</t>
  </si>
  <si>
    <t>Caupolican N° 736</t>
  </si>
  <si>
    <t>Roxana Rifo Neira</t>
  </si>
  <si>
    <t>roxana.rifo@munichue.cl</t>
  </si>
  <si>
    <t>1308</t>
  </si>
  <si>
    <t>1501</t>
  </si>
  <si>
    <t>OpdSjm</t>
  </si>
  <si>
    <t>https://www.facebook.com/opdrucamalen.curanilahue</t>
  </si>
  <si>
    <t>https://www.facebook.com/profile.php?id=100012393273658&amp;fref=ts</t>
  </si>
  <si>
    <t>388/D</t>
  </si>
  <si>
    <t>OPD Cautín Sur</t>
  </si>
  <si>
    <t>078/B</t>
  </si>
  <si>
    <t>OPD Kimun</t>
  </si>
  <si>
    <t>077/B</t>
  </si>
  <si>
    <t>OPD Kümme Txemon</t>
  </si>
  <si>
    <t>059/B</t>
  </si>
  <si>
    <t>2009</t>
  </si>
  <si>
    <t>Vicula Mackenna N° 1005</t>
  </si>
  <si>
    <t>alcalde@munilahiguera.cl</t>
  </si>
  <si>
    <t>alcalde@munichue.cl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</si>
  <si>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</si>
  <si>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</si>
  <si>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</si>
  <si>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</si>
  <si>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</si>
  <si>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</si>
  <si>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</si>
  <si>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</si>
  <si>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</si>
  <si>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</si>
  <si>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</si>
  <si>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</si>
  <si>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</si>
  <si>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</si>
  <si>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</si>
  <si>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</si>
  <si>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</si>
  <si>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</si>
  <si>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</si>
  <si>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</si>
  <si>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</si>
  <si>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</si>
  <si>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</si>
  <si>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</si>
  <si>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</si>
  <si>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</si>
  <si>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</si>
  <si>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</si>
  <si>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</si>
  <si>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</si>
  <si>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</si>
  <si>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</si>
  <si>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</si>
  <si>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</si>
  <si>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</si>
  <si>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</si>
  <si>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</si>
  <si>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</si>
  <si>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</si>
  <si>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</si>
  <si>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</si>
  <si>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</si>
  <si>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</si>
  <si>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</si>
  <si>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</si>
  <si>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</si>
  <si>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</si>
  <si>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</si>
  <si>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</si>
  <si>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</si>
  <si>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</si>
  <si>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</si>
  <si>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</si>
  <si>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</si>
  <si>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</si>
  <si>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</si>
  <si>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</si>
  <si>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</si>
  <si>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</si>
  <si>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</si>
  <si>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</si>
  <si>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</si>
  <si>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</si>
  <si>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</si>
  <si>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</si>
  <si>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</si>
  <si>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</si>
  <si>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</si>
  <si>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</si>
  <si>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</si>
  <si>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</si>
  <si>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227/B</t>
  </si>
  <si>
    <t>gmagallanes@interior.gov.cl</t>
  </si>
  <si>
    <t>opd_antofagasta</t>
  </si>
  <si>
    <t>Romeralopd</t>
  </si>
  <si>
    <t>OpdPitrufquen</t>
  </si>
  <si>
    <t>OPD_paillaco</t>
  </si>
  <si>
    <t>228/B</t>
  </si>
  <si>
    <t>2126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</si>
  <si>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</si>
  <si>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</si>
  <si>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</si>
  <si>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</si>
  <si>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</si>
  <si>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</si>
  <si>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0108/B</t>
  </si>
  <si>
    <t>OPD Newen Kom Pichikeche</t>
  </si>
  <si>
    <t>Balmaceda N° 200</t>
  </si>
  <si>
    <t>0107/B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</si>
  <si>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</si>
  <si>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</si>
  <si>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</si>
  <si>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</si>
  <si>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</si>
  <si>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</si>
  <si>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</si>
  <si>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</si>
  <si>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</si>
  <si>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</si>
  <si>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</si>
  <si>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</si>
  <si>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</si>
  <si>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</si>
  <si>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</si>
  <si>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</si>
  <si>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</si>
  <si>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</si>
  <si>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347/B</t>
  </si>
  <si>
    <t>OPD 24 Horas Lo Prado</t>
  </si>
  <si>
    <t>9.2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</si>
  <si>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</si>
  <si>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</si>
  <si>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</si>
  <si>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</si>
  <si>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</si>
  <si>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</si>
  <si>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</si>
  <si>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</si>
  <si>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</si>
  <si>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>2428</t>
  </si>
  <si>
    <t xml:space="preserve">opdchilechico@gmail.com </t>
  </si>
  <si>
    <t xml:space="preserve">Ruth Mayorga Mayorga </t>
  </si>
  <si>
    <t>opdaysen@puertoaysen.cl</t>
  </si>
  <si>
    <t> 67-2336560</t>
  </si>
  <si>
    <t>6.74</t>
  </si>
  <si>
    <t>8.93</t>
  </si>
  <si>
    <t>8.88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</si>
  <si>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</si>
  <si>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</si>
  <si>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</si>
  <si>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</si>
  <si>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</si>
  <si>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</si>
  <si>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</si>
  <si>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</si>
  <si>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</si>
  <si>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</si>
  <si>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</si>
  <si>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</si>
  <si>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>5.39</t>
  </si>
  <si>
    <t xml:space="preserve">OPD Maipú  </t>
  </si>
  <si>
    <t>5 de Abril N° 0260</t>
  </si>
  <si>
    <t>25</t>
  </si>
  <si>
    <t>@Infancia_Provi</t>
  </si>
  <si>
    <t>Cindy Quezada Castillo</t>
  </si>
  <si>
    <t>226776409 – 226776410</t>
  </si>
  <si>
    <t>opdmaipu@gmail.com</t>
  </si>
  <si>
    <t>3108</t>
  </si>
  <si>
    <t>I. Municipalidad de Lampa</t>
  </si>
  <si>
    <t>OPD Lampa</t>
  </si>
  <si>
    <t>3098</t>
  </si>
  <si>
    <t>3101</t>
  </si>
  <si>
    <t>Rosa Castillo Blanco</t>
  </si>
  <si>
    <t>52-2320635</t>
  </si>
  <si>
    <t>alcaldia@lampa.cl</t>
  </si>
  <si>
    <t>62/B</t>
  </si>
  <si>
    <t>881/D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</si>
  <si>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</si>
  <si>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</si>
  <si>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</si>
  <si>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</si>
  <si>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</si>
  <si>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</si>
  <si>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</si>
  <si>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</si>
  <si>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</si>
  <si>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</si>
  <si>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</si>
  <si>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</si>
  <si>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</si>
  <si>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</si>
  <si>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</si>
  <si>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</si>
  <si>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</si>
  <si>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</si>
  <si>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</si>
  <si>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</si>
  <si>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</si>
  <si>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</si>
  <si>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</si>
  <si>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</si>
  <si>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</si>
  <si>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</si>
  <si>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</si>
  <si>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</si>
  <si>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</si>
  <si>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</si>
  <si>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</si>
  <si>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</si>
  <si>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</si>
  <si>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</si>
  <si>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</si>
  <si>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</si>
  <si>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</si>
  <si>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</si>
  <si>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</si>
  <si>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</si>
  <si>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</si>
  <si>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</si>
  <si>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</si>
  <si>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</si>
  <si>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</si>
  <si>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</si>
  <si>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</si>
  <si>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</si>
  <si>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</si>
  <si>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</si>
  <si>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</si>
  <si>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</si>
  <si>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</si>
  <si>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</si>
  <si>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</si>
  <si>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</si>
  <si>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</si>
  <si>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</si>
  <si>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</si>
  <si>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</si>
  <si>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</si>
  <si>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</si>
  <si>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</si>
  <si>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</si>
  <si>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</si>
  <si>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</si>
  <si>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</si>
  <si>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</si>
  <si>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</si>
  <si>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</si>
  <si>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</si>
  <si>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</si>
  <si>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</si>
  <si>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</si>
  <si>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</si>
  <si>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</si>
  <si>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</si>
  <si>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</si>
  <si>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</si>
  <si>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</si>
  <si>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</si>
  <si>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</si>
  <si>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</si>
  <si>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</si>
  <si>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</si>
  <si>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</si>
  <si>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</si>
  <si>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</si>
  <si>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</si>
  <si>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</si>
  <si>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</si>
  <si>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</si>
  <si>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</si>
  <si>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</si>
  <si>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</si>
  <si>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</si>
  <si>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</si>
  <si>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</si>
  <si>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</si>
  <si>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</si>
  <si>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</si>
  <si>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</si>
  <si>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</si>
  <si>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</si>
  <si>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</si>
  <si>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</si>
  <si>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</si>
  <si>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</si>
  <si>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</si>
  <si>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</si>
  <si>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</si>
  <si>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</si>
  <si>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</si>
  <si>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</si>
  <si>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</si>
  <si>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</si>
  <si>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</si>
  <si>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</si>
  <si>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</si>
  <si>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</si>
  <si>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</si>
  <si>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</si>
  <si>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</si>
  <si>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</si>
  <si>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</si>
  <si>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</si>
  <si>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</si>
  <si>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</si>
  <si>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</si>
  <si>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</si>
  <si>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</si>
  <si>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</si>
  <si>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</si>
  <si>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</si>
  <si>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</si>
  <si>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</si>
  <si>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</si>
  <si>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</si>
  <si>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</si>
  <si>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</si>
  <si>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</si>
  <si>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</si>
  <si>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</si>
  <si>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</si>
  <si>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</si>
  <si>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</si>
  <si>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</si>
  <si>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</si>
  <si>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</si>
  <si>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</si>
  <si>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</si>
  <si>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</si>
  <si>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</si>
  <si>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</si>
  <si>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</si>
  <si>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</si>
  <si>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</si>
  <si>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</si>
  <si>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</si>
  <si>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</si>
  <si>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</si>
  <si>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</si>
  <si>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</si>
  <si>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</si>
  <si>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</si>
  <si>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</si>
  <si>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</si>
  <si>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</si>
  <si>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</si>
  <si>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</si>
  <si>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</si>
  <si>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</si>
  <si>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</si>
  <si>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</si>
  <si>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</si>
  <si>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</si>
  <si>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</si>
  <si>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</si>
  <si>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</si>
  <si>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</si>
  <si>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</si>
  <si>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</si>
  <si>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</si>
  <si>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</si>
  <si>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</si>
  <si>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</si>
  <si>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</si>
  <si>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</si>
  <si>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</si>
  <si>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</si>
  <si>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</si>
  <si>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</si>
  <si>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</si>
  <si>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</si>
  <si>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</si>
  <si>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</si>
  <si>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</si>
  <si>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</si>
  <si>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</si>
  <si>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</si>
  <si>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</si>
  <si>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</si>
  <si>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</si>
  <si>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265/B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</si>
  <si>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</si>
  <si>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</si>
  <si>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</si>
  <si>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</si>
  <si>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</si>
  <si>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</si>
  <si>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</si>
  <si>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</si>
  <si>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</si>
  <si>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</si>
  <si>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</si>
  <si>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</si>
  <si>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</si>
  <si>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</si>
  <si>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</si>
  <si>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</si>
  <si>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</si>
  <si>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</si>
  <si>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</si>
  <si>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</si>
  <si>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Subvención SENAME (USS 2017)</t>
  </si>
  <si>
    <t>Carolina Tejeda (S)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</si>
  <si>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</si>
  <si>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</si>
  <si>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</si>
  <si>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</si>
  <si>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</si>
  <si>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</si>
  <si>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</si>
  <si>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</si>
  <si>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</si>
  <si>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</si>
  <si>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</si>
  <si>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</si>
  <si>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</si>
  <si>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</si>
  <si>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</si>
  <si>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</si>
  <si>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</si>
  <si>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</si>
  <si>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</si>
  <si>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</si>
  <si>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</si>
  <si>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</si>
  <si>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</si>
  <si>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</si>
  <si>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</si>
  <si>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</si>
  <si>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</si>
  <si>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</si>
  <si>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</si>
  <si>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</si>
  <si>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</si>
  <si>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</si>
  <si>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</si>
  <si>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</si>
  <si>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</si>
  <si>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</si>
  <si>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</si>
  <si>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</si>
  <si>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</si>
  <si>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</si>
  <si>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</si>
  <si>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</si>
  <si>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</si>
  <si>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</si>
  <si>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</si>
  <si>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</si>
  <si>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8.3</t>
  </si>
  <si>
    <t>7.41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</si>
  <si>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</si>
  <si>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</si>
  <si>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</si>
  <si>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</si>
  <si>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</si>
  <si>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</si>
  <si>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</si>
  <si>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</si>
  <si>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</si>
  <si>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</si>
  <si>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</si>
  <si>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</si>
  <si>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</si>
  <si>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</si>
  <si>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</si>
  <si>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</si>
  <si>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</si>
  <si>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</si>
  <si>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</si>
  <si>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</si>
  <si>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</si>
  <si>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</si>
  <si>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</si>
  <si>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</si>
  <si>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</si>
  <si>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</si>
  <si>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</si>
  <si>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</si>
  <si>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</si>
  <si>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</si>
  <si>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</si>
  <si>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</si>
  <si>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</si>
  <si>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</si>
  <si>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</si>
  <si>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</si>
  <si>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</si>
  <si>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</si>
  <si>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</si>
  <si>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</si>
  <si>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</si>
  <si>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</si>
  <si>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</si>
  <si>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</si>
  <si>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</si>
  <si>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</si>
  <si>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</si>
  <si>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</si>
  <si>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</si>
  <si>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</si>
  <si>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</si>
  <si>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</si>
  <si>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</si>
  <si>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</si>
  <si>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</si>
  <si>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</si>
  <si>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</si>
  <si>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</si>
  <si>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</si>
  <si>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</si>
  <si>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</si>
  <si>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</si>
  <si>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</si>
  <si>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</si>
  <si>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</si>
  <si>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</si>
  <si>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</si>
  <si>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</si>
  <si>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</si>
  <si>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</si>
  <si>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</si>
  <si>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</si>
  <si>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</si>
  <si>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</si>
  <si>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</si>
  <si>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</si>
  <si>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</si>
  <si>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</si>
  <si>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</si>
  <si>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</si>
  <si>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</si>
  <si>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</si>
  <si>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</si>
  <si>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</si>
  <si>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</si>
  <si>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</si>
  <si>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</si>
  <si>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</si>
  <si>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</si>
  <si>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</si>
  <si>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</si>
  <si>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</si>
  <si>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</si>
  <si>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</si>
  <si>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</si>
  <si>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</si>
  <si>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</si>
  <si>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</si>
  <si>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</si>
  <si>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</si>
  <si>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</si>
  <si>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</si>
  <si>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</si>
  <si>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</si>
  <si>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</si>
  <si>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</si>
  <si>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</si>
  <si>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</si>
  <si>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</si>
  <si>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</si>
  <si>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</si>
  <si>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</si>
  <si>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</si>
  <si>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</si>
  <si>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</si>
  <si>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</si>
  <si>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</si>
  <si>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</si>
  <si>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</si>
  <si>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</si>
  <si>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</si>
  <si>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</si>
  <si>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</si>
  <si>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</si>
  <si>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</si>
  <si>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</si>
  <si>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</si>
  <si>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</si>
  <si>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</si>
  <si>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</si>
  <si>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</si>
  <si>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</si>
  <si>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</si>
  <si>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</si>
  <si>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</si>
  <si>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</si>
  <si>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</si>
  <si>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</si>
  <si>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</si>
  <si>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</si>
  <si>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</si>
  <si>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</si>
  <si>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</si>
  <si>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</si>
  <si>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</si>
  <si>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</si>
  <si>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</si>
  <si>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</si>
  <si>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</si>
  <si>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</si>
  <si>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</si>
  <si>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</si>
  <si>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</si>
  <si>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</si>
  <si>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</si>
  <si>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</si>
  <si>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</si>
  <si>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</si>
  <si>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</si>
  <si>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</si>
  <si>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</si>
  <si>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</si>
  <si>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</si>
  <si>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</si>
  <si>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</si>
  <si>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Memo 110</t>
  </si>
  <si>
    <t>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</si>
  <si>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</si>
  <si>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</si>
  <si>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</si>
  <si>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</si>
  <si>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</si>
  <si>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Oficina de Protección de Derechos de niños, niñas y Jóvenes (OPD) 24 Horas Cerro Navia</t>
  </si>
  <si>
    <t>1384</t>
  </si>
  <si>
    <t>OPD PAC 24 horas "Amigos de la Infancia"</t>
  </si>
  <si>
    <t>OPD Estación Central 24 Horas</t>
  </si>
  <si>
    <t xml:space="preserve">Ingrid Aros                  </t>
  </si>
  <si>
    <t>232219729-232219700</t>
  </si>
  <si>
    <t>0421/B</t>
  </si>
  <si>
    <t>Francisco Barben</t>
  </si>
  <si>
    <t xml:space="preserve">opd@independencia.cl </t>
  </si>
  <si>
    <t xml:space="preserve">OPD Maipú </t>
  </si>
  <si>
    <t>OPD Colina, Comuna amiga de la infancia y juventud</t>
  </si>
  <si>
    <t>2020</t>
  </si>
  <si>
    <t>https://www.facebook.com/OPD-Taltal-219007648600572/?ref=br_rs</t>
  </si>
  <si>
    <t>OPD_TALTAL</t>
  </si>
  <si>
    <t xml:space="preserve">OPD  Iquique 24 horas </t>
  </si>
  <si>
    <t xml:space="preserve">Eduardo Aguilera </t>
  </si>
  <si>
    <t xml:space="preserve">Marcela Briones </t>
  </si>
  <si>
    <t xml:space="preserve">Nelson Rodríguez/Felipe Ramirez </t>
  </si>
  <si>
    <t>Viviana Zambrano</t>
  </si>
  <si>
    <t>572514660 - 572514551</t>
  </si>
  <si>
    <t>OFERTA PROGRAMÁTICA OPD NACIONAL MAYO 2018</t>
  </si>
  <si>
    <t xml:space="preserve">Viviana Bustos </t>
  </si>
</sst>
</file>

<file path=xl/styles.xml><?xml version="1.0" encoding="utf-8"?>
<styleSheet xmlns="http://schemas.openxmlformats.org/spreadsheetml/2006/main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&quot;Ch$&quot;* #,##0.00_);_(&quot;Ch$&quot;* \(#,##0.00\);_(&quot;Ch$&quot;* &quot;-&quot;??_);_(@_)"/>
    <numFmt numFmtId="165" formatCode="_-&quot;$&quot;\ * #,##0_-;\-&quot;$&quot;\ * #,##0_-;_-&quot;$&quot;\ * &quot;-&quot;??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rgb="FF333333"/>
      <name val="Century Gothic"/>
      <family val="2"/>
    </font>
    <font>
      <sz val="10"/>
      <color theme="1" tint="0.34998626667073579"/>
      <name val="Century Gothic"/>
      <family val="2"/>
    </font>
    <font>
      <sz val="10"/>
      <color theme="1" tint="0.499984740745262"/>
      <name val="Century Gothic"/>
      <family val="2"/>
    </font>
    <font>
      <sz val="10"/>
      <color rgb="FFFFFF00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  <font>
      <b/>
      <sz val="10"/>
      <color rgb="FFC00000"/>
      <name val="Century Gothic"/>
      <family val="2"/>
    </font>
    <font>
      <sz val="10"/>
      <color theme="1"/>
      <name val="Comic Sans MS"/>
      <family val="4"/>
    </font>
    <font>
      <u/>
      <sz val="11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/>
      <right/>
      <top style="thin">
        <color rgb="FF00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00000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</cellStyleXfs>
  <cellXfs count="461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4" borderId="0" xfId="0" applyFill="1" applyBorder="1"/>
    <xf numFmtId="0" fontId="0" fillId="0" borderId="0" xfId="0" applyFill="1"/>
    <xf numFmtId="0" fontId="3" fillId="4" borderId="0" xfId="0" applyFont="1" applyFill="1" applyBorder="1"/>
    <xf numFmtId="0" fontId="0" fillId="0" borderId="22" xfId="0" applyBorder="1"/>
    <xf numFmtId="0" fontId="0" fillId="0" borderId="22" xfId="0" applyFill="1" applyBorder="1"/>
    <xf numFmtId="0" fontId="0" fillId="4" borderId="22" xfId="0" applyFill="1" applyBorder="1"/>
    <xf numFmtId="0" fontId="0" fillId="4" borderId="0" xfId="0" applyFill="1"/>
    <xf numFmtId="165" fontId="7" fillId="15" borderId="17" xfId="10" applyNumberFormat="1" applyFont="1" applyFill="1" applyBorder="1" applyAlignment="1">
      <alignment horizontal="center" vertical="center"/>
    </xf>
    <xf numFmtId="9" fontId="7" fillId="15" borderId="12" xfId="10" applyNumberFormat="1" applyFont="1" applyFill="1" applyBorder="1" applyAlignment="1">
      <alignment horizontal="center" vertical="center"/>
    </xf>
    <xf numFmtId="165" fontId="7" fillId="15" borderId="8" xfId="10" applyNumberFormat="1" applyFont="1" applyFill="1" applyBorder="1" applyAlignment="1">
      <alignment horizontal="center" vertical="center"/>
    </xf>
    <xf numFmtId="9" fontId="7" fillId="15" borderId="1" xfId="10" applyNumberFormat="1" applyFont="1" applyFill="1" applyBorder="1" applyAlignment="1">
      <alignment horizontal="center" vertical="center"/>
    </xf>
    <xf numFmtId="165" fontId="7" fillId="15" borderId="15" xfId="10" applyNumberFormat="1" applyFont="1" applyFill="1" applyBorder="1" applyAlignment="1">
      <alignment horizontal="center" vertical="center"/>
    </xf>
    <xf numFmtId="9" fontId="7" fillId="15" borderId="16" xfId="10" applyNumberFormat="1" applyFont="1" applyFill="1" applyBorder="1" applyAlignment="1">
      <alignment horizontal="center" vertical="center"/>
    </xf>
    <xf numFmtId="165" fontId="8" fillId="4" borderId="8" xfId="10" applyNumberFormat="1" applyFont="1" applyFill="1" applyBorder="1" applyAlignment="1">
      <alignment horizontal="center" vertical="center"/>
    </xf>
    <xf numFmtId="9" fontId="8" fillId="4" borderId="1" xfId="10" applyNumberFormat="1" applyFont="1" applyFill="1" applyBorder="1" applyAlignment="1">
      <alignment horizontal="center" vertical="center"/>
    </xf>
    <xf numFmtId="165" fontId="8" fillId="4" borderId="9" xfId="10" applyNumberFormat="1" applyFont="1" applyFill="1" applyBorder="1" applyAlignment="1">
      <alignment horizontal="center" vertical="center"/>
    </xf>
    <xf numFmtId="9" fontId="8" fillId="4" borderId="2" xfId="1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165" fontId="8" fillId="4" borderId="15" xfId="10" applyNumberFormat="1" applyFont="1" applyFill="1" applyBorder="1" applyAlignment="1">
      <alignment horizontal="center" vertical="center"/>
    </xf>
    <xf numFmtId="9" fontId="8" fillId="4" borderId="13" xfId="10" applyNumberFormat="1" applyFont="1" applyFill="1" applyBorder="1" applyAlignment="1">
      <alignment horizontal="center" vertical="center"/>
    </xf>
    <xf numFmtId="9" fontId="8" fillId="5" borderId="12" xfId="10" applyNumberFormat="1" applyFont="1" applyFill="1" applyBorder="1" applyAlignment="1">
      <alignment horizontal="center" vertical="center"/>
    </xf>
    <xf numFmtId="165" fontId="8" fillId="5" borderId="30" xfId="10" applyNumberFormat="1" applyFont="1" applyFill="1" applyBorder="1" applyAlignment="1">
      <alignment horizontal="center" vertical="center"/>
    </xf>
    <xf numFmtId="9" fontId="8" fillId="5" borderId="1" xfId="10" applyNumberFormat="1" applyFont="1" applyFill="1" applyBorder="1" applyAlignment="1">
      <alignment horizontal="center" vertical="center"/>
    </xf>
    <xf numFmtId="165" fontId="8" fillId="5" borderId="8" xfId="10" applyNumberFormat="1" applyFont="1" applyFill="1" applyBorder="1" applyAlignment="1">
      <alignment horizontal="center" vertical="center"/>
    </xf>
    <xf numFmtId="165" fontId="8" fillId="5" borderId="31" xfId="10" applyNumberFormat="1" applyFont="1" applyFill="1" applyBorder="1" applyAlignment="1">
      <alignment horizontal="center" vertical="center"/>
    </xf>
    <xf numFmtId="9" fontId="8" fillId="6" borderId="12" xfId="10" applyNumberFormat="1" applyFont="1" applyFill="1" applyBorder="1" applyAlignment="1">
      <alignment horizontal="center" vertical="center"/>
    </xf>
    <xf numFmtId="165" fontId="8" fillId="6" borderId="8" xfId="10" applyNumberFormat="1" applyFont="1" applyFill="1" applyBorder="1" applyAlignment="1">
      <alignment horizontal="center" vertical="center"/>
    </xf>
    <xf numFmtId="165" fontId="8" fillId="6" borderId="9" xfId="10" applyNumberFormat="1" applyFont="1" applyFill="1" applyBorder="1" applyAlignment="1">
      <alignment horizontal="center" vertical="center"/>
    </xf>
    <xf numFmtId="9" fontId="8" fillId="6" borderId="5" xfId="10" applyNumberFormat="1" applyFont="1" applyFill="1" applyBorder="1" applyAlignment="1">
      <alignment horizontal="center" vertical="center"/>
    </xf>
    <xf numFmtId="9" fontId="8" fillId="7" borderId="5" xfId="10" applyNumberFormat="1" applyFont="1" applyFill="1" applyBorder="1" applyAlignment="1">
      <alignment horizontal="center" vertical="center"/>
    </xf>
    <xf numFmtId="165" fontId="8" fillId="7" borderId="8" xfId="1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5" fontId="8" fillId="11" borderId="8" xfId="10" applyNumberFormat="1" applyFont="1" applyFill="1" applyBorder="1" applyAlignment="1">
      <alignment horizontal="center" vertical="center"/>
    </xf>
    <xf numFmtId="9" fontId="8" fillId="11" borderId="1" xfId="10" applyNumberFormat="1" applyFont="1" applyFill="1" applyBorder="1" applyAlignment="1">
      <alignment horizontal="center" vertical="center"/>
    </xf>
    <xf numFmtId="9" fontId="8" fillId="12" borderId="12" xfId="10" applyNumberFormat="1" applyFont="1" applyFill="1" applyBorder="1" applyAlignment="1">
      <alignment horizontal="center" vertical="center"/>
    </xf>
    <xf numFmtId="165" fontId="8" fillId="12" borderId="9" xfId="10" applyNumberFormat="1" applyFont="1" applyFill="1" applyBorder="1" applyAlignment="1">
      <alignment horizontal="center" vertical="center"/>
    </xf>
    <xf numFmtId="9" fontId="8" fillId="12" borderId="2" xfId="10" applyNumberFormat="1" applyFont="1" applyFill="1" applyBorder="1" applyAlignment="1">
      <alignment horizontal="center" vertical="center"/>
    </xf>
    <xf numFmtId="9" fontId="8" fillId="12" borderId="1" xfId="10" applyNumberFormat="1" applyFont="1" applyFill="1" applyBorder="1" applyAlignment="1">
      <alignment horizontal="center" vertical="center"/>
    </xf>
    <xf numFmtId="165" fontId="8" fillId="13" borderId="8" xfId="10" applyNumberFormat="1" applyFont="1" applyFill="1" applyBorder="1" applyAlignment="1">
      <alignment horizontal="center" vertical="center"/>
    </xf>
    <xf numFmtId="9" fontId="8" fillId="13" borderId="1" xfId="10" applyNumberFormat="1" applyFont="1" applyFill="1" applyBorder="1" applyAlignment="1">
      <alignment horizontal="center" vertical="center"/>
    </xf>
    <xf numFmtId="165" fontId="8" fillId="14" borderId="17" xfId="10" applyNumberFormat="1" applyFont="1" applyFill="1" applyBorder="1" applyAlignment="1">
      <alignment horizontal="center" vertical="center"/>
    </xf>
    <xf numFmtId="9" fontId="8" fillId="14" borderId="12" xfId="10" applyNumberFormat="1" applyFont="1" applyFill="1" applyBorder="1" applyAlignment="1">
      <alignment horizontal="center" vertical="center"/>
    </xf>
    <xf numFmtId="9" fontId="8" fillId="14" borderId="16" xfId="10" applyNumberFormat="1" applyFont="1" applyFill="1" applyBorder="1" applyAlignment="1">
      <alignment horizontal="center" vertical="center"/>
    </xf>
    <xf numFmtId="9" fontId="8" fillId="4" borderId="12" xfId="10" applyNumberFormat="1" applyFont="1" applyFill="1" applyBorder="1" applyAlignment="1">
      <alignment horizontal="center" vertical="center"/>
    </xf>
    <xf numFmtId="165" fontId="8" fillId="5" borderId="9" xfId="10" applyNumberFormat="1" applyFont="1" applyFill="1" applyBorder="1" applyAlignment="1">
      <alignment horizontal="center" vertical="center"/>
    </xf>
    <xf numFmtId="165" fontId="8" fillId="5" borderId="15" xfId="10" applyNumberFormat="1" applyFont="1" applyFill="1" applyBorder="1" applyAlignment="1">
      <alignment horizontal="center" vertical="center"/>
    </xf>
    <xf numFmtId="9" fontId="8" fillId="5" borderId="14" xfId="10" applyNumberFormat="1" applyFont="1" applyFill="1" applyBorder="1" applyAlignment="1">
      <alignment horizontal="center" vertical="center"/>
    </xf>
    <xf numFmtId="9" fontId="8" fillId="12" borderId="5" xfId="10" applyNumberFormat="1" applyFont="1" applyFill="1" applyBorder="1" applyAlignment="1">
      <alignment horizontal="center" vertical="center"/>
    </xf>
    <xf numFmtId="165" fontId="8" fillId="12" borderId="15" xfId="10" applyNumberFormat="1" applyFont="1" applyFill="1" applyBorder="1" applyAlignment="1">
      <alignment horizontal="center" vertical="center"/>
    </xf>
    <xf numFmtId="9" fontId="8" fillId="12" borderId="13" xfId="10" applyNumberFormat="1" applyFont="1" applyFill="1" applyBorder="1" applyAlignment="1">
      <alignment horizontal="center" vertical="center"/>
    </xf>
    <xf numFmtId="165" fontId="8" fillId="12" borderId="0" xfId="10" applyNumberFormat="1" applyFont="1" applyFill="1" applyBorder="1" applyAlignment="1">
      <alignment horizontal="center" vertical="center"/>
    </xf>
    <xf numFmtId="165" fontId="8" fillId="16" borderId="9" xfId="10" applyNumberFormat="1" applyFont="1" applyFill="1" applyBorder="1" applyAlignment="1">
      <alignment horizontal="center" vertical="center"/>
    </xf>
    <xf numFmtId="9" fontId="8" fillId="16" borderId="1" xfId="10" applyNumberFormat="1" applyFont="1" applyFill="1" applyBorder="1" applyAlignment="1">
      <alignment horizontal="center" vertical="center"/>
    </xf>
    <xf numFmtId="0" fontId="10" fillId="20" borderId="1" xfId="0" applyFont="1" applyFill="1" applyBorder="1" applyAlignment="1">
      <alignment horizontal="center" vertical="center" wrapText="1"/>
    </xf>
    <xf numFmtId="0" fontId="10" fillId="19" borderId="18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3" fontId="8" fillId="4" borderId="12" xfId="0" applyNumberFormat="1" applyFont="1" applyFill="1" applyBorder="1" applyAlignment="1">
      <alignment horizontal="center" vertical="center" wrapText="1"/>
    </xf>
    <xf numFmtId="0" fontId="8" fillId="4" borderId="12" xfId="9" applyFont="1" applyFill="1" applyBorder="1" applyAlignment="1" applyProtection="1">
      <alignment horizontal="center" vertical="center"/>
    </xf>
    <xf numFmtId="0" fontId="8" fillId="15" borderId="12" xfId="6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24" borderId="12" xfId="0" applyFont="1" applyFill="1" applyBorder="1" applyAlignment="1">
      <alignment horizontal="center" vertical="center" wrapText="1"/>
    </xf>
    <xf numFmtId="14" fontId="8" fillId="24" borderId="12" xfId="0" applyNumberFormat="1" applyFont="1" applyFill="1" applyBorder="1" applyAlignment="1">
      <alignment horizontal="center" vertical="center" wrapText="1"/>
    </xf>
    <xf numFmtId="0" fontId="11" fillId="26" borderId="33" xfId="0" applyFont="1" applyFill="1" applyBorder="1" applyAlignment="1">
      <alignment horizontal="center" vertical="center" wrapText="1"/>
    </xf>
    <xf numFmtId="0" fontId="11" fillId="18" borderId="1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15" borderId="1" xfId="6" applyFont="1" applyFill="1" applyBorder="1" applyAlignment="1">
      <alignment horizontal="center" vertical="center" wrapText="1"/>
    </xf>
    <xf numFmtId="0" fontId="8" fillId="4" borderId="1" xfId="9" applyFont="1" applyFill="1" applyBorder="1" applyAlignment="1" applyProtection="1">
      <alignment horizontal="center" vertical="center" wrapText="1"/>
    </xf>
    <xf numFmtId="0" fontId="8" fillId="24" borderId="1" xfId="0" applyFont="1" applyFill="1" applyBorder="1" applyAlignment="1">
      <alignment horizontal="center" vertical="center" wrapText="1"/>
    </xf>
    <xf numFmtId="14" fontId="8" fillId="24" borderId="1" xfId="0" applyNumberFormat="1" applyFont="1" applyFill="1" applyBorder="1" applyAlignment="1">
      <alignment horizontal="center" vertical="center" wrapText="1"/>
    </xf>
    <xf numFmtId="0" fontId="11" fillId="26" borderId="4" xfId="0" applyFont="1" applyFill="1" applyBorder="1" applyAlignment="1">
      <alignment horizontal="center" vertical="center" wrapText="1"/>
    </xf>
    <xf numFmtId="0" fontId="11" fillId="26" borderId="1" xfId="0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1" xfId="9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4" borderId="13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3" fontId="8" fillId="4" borderId="13" xfId="0" applyNumberFormat="1" applyFont="1" applyFill="1" applyBorder="1" applyAlignment="1">
      <alignment horizontal="center" vertical="center" wrapText="1"/>
    </xf>
    <xf numFmtId="0" fontId="8" fillId="4" borderId="13" xfId="9" applyFont="1" applyFill="1" applyBorder="1" applyAlignment="1" applyProtection="1">
      <alignment horizontal="center" vertical="center" wrapText="1"/>
    </xf>
    <xf numFmtId="0" fontId="8" fillId="15" borderId="13" xfId="6" applyFont="1" applyFill="1" applyBorder="1" applyAlignment="1">
      <alignment horizontal="center" vertical="center" wrapText="1"/>
    </xf>
    <xf numFmtId="0" fontId="8" fillId="4" borderId="13" xfId="9" applyFont="1" applyFill="1" applyBorder="1" applyAlignment="1" applyProtection="1">
      <alignment horizontal="center" vertical="center"/>
    </xf>
    <xf numFmtId="0" fontId="8" fillId="24" borderId="13" xfId="0" applyFont="1" applyFill="1" applyBorder="1" applyAlignment="1">
      <alignment horizontal="center" vertical="center" wrapText="1"/>
    </xf>
    <xf numFmtId="14" fontId="8" fillId="24" borderId="13" xfId="0" applyNumberFormat="1" applyFont="1" applyFill="1" applyBorder="1" applyAlignment="1">
      <alignment horizontal="center" vertical="center" wrapText="1"/>
    </xf>
    <xf numFmtId="0" fontId="11" fillId="26" borderId="35" xfId="0" applyFont="1" applyFill="1" applyBorder="1" applyAlignment="1">
      <alignment horizontal="center" vertical="center" wrapText="1"/>
    </xf>
    <xf numFmtId="0" fontId="11" fillId="18" borderId="1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8" fillId="4" borderId="12" xfId="9" applyFont="1" applyFill="1" applyBorder="1" applyAlignment="1" applyProtection="1">
      <alignment horizontal="center" vertical="center" wrapText="1"/>
    </xf>
    <xf numFmtId="0" fontId="8" fillId="13" borderId="1" xfId="6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18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3" fontId="8" fillId="4" borderId="2" xfId="0" applyNumberFormat="1" applyFont="1" applyFill="1" applyBorder="1" applyAlignment="1">
      <alignment horizontal="center" vertical="center" wrapText="1"/>
    </xf>
    <xf numFmtId="0" fontId="8" fillId="4" borderId="2" xfId="9" applyFont="1" applyFill="1" applyBorder="1" applyAlignment="1" applyProtection="1">
      <alignment horizontal="center" vertical="center" wrapText="1"/>
    </xf>
    <xf numFmtId="0" fontId="8" fillId="13" borderId="2" xfId="6" applyFont="1" applyFill="1" applyBorder="1" applyAlignment="1">
      <alignment horizontal="center" vertical="center" wrapText="1"/>
    </xf>
    <xf numFmtId="0" fontId="8" fillId="24" borderId="2" xfId="0" applyFont="1" applyFill="1" applyBorder="1" applyAlignment="1">
      <alignment horizontal="center" vertical="center" wrapText="1"/>
    </xf>
    <xf numFmtId="14" fontId="8" fillId="24" borderId="2" xfId="0" applyNumberFormat="1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18" borderId="2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8" fillId="13" borderId="13" xfId="6" applyFont="1" applyFill="1" applyBorder="1" applyAlignment="1">
      <alignment horizontal="center" vertical="center" wrapText="1"/>
    </xf>
    <xf numFmtId="0" fontId="11" fillId="27" borderId="35" xfId="0" applyFont="1" applyFill="1" applyBorder="1" applyAlignment="1">
      <alignment horizontal="center" vertical="center" wrapText="1"/>
    </xf>
    <xf numFmtId="0" fontId="8" fillId="18" borderId="13" xfId="0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2" xfId="1" quotePrefix="1" applyFont="1" applyFill="1" applyBorder="1" applyAlignment="1" applyProtection="1">
      <alignment horizontal="center" vertical="center" wrapText="1"/>
    </xf>
    <xf numFmtId="0" fontId="8" fillId="5" borderId="12" xfId="6" applyFont="1" applyFill="1" applyBorder="1" applyAlignment="1">
      <alignment horizontal="center" vertical="center" wrapText="1"/>
    </xf>
    <xf numFmtId="0" fontId="11" fillId="26" borderId="12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5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8" fillId="4" borderId="5" xfId="0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4" borderId="5" xfId="9" applyFont="1" applyFill="1" applyBorder="1" applyAlignment="1" applyProtection="1">
      <alignment horizontal="center" vertical="center" wrapText="1"/>
    </xf>
    <xf numFmtId="0" fontId="8" fillId="5" borderId="5" xfId="6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14" fontId="8" fillId="24" borderId="5" xfId="0" applyNumberFormat="1" applyFont="1" applyFill="1" applyBorder="1" applyAlignment="1">
      <alignment horizontal="center" vertical="center" wrapText="1"/>
    </xf>
    <xf numFmtId="0" fontId="11" fillId="26" borderId="34" xfId="0" applyFont="1" applyFill="1" applyBorder="1" applyAlignment="1">
      <alignment horizontal="center" vertical="center" wrapText="1"/>
    </xf>
    <xf numFmtId="0" fontId="11" fillId="18" borderId="5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3" fontId="8" fillId="4" borderId="6" xfId="0" applyNumberFormat="1" applyFont="1" applyFill="1" applyBorder="1" applyAlignment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6" xfId="9" applyFont="1" applyFill="1" applyBorder="1" applyAlignment="1" applyProtection="1">
      <alignment horizontal="center" vertical="center" wrapText="1"/>
    </xf>
    <xf numFmtId="0" fontId="8" fillId="5" borderId="6" xfId="6" applyFont="1" applyFill="1" applyBorder="1" applyAlignment="1">
      <alignment horizontal="center" vertical="center" wrapText="1"/>
    </xf>
    <xf numFmtId="0" fontId="8" fillId="4" borderId="6" xfId="9" applyFont="1" applyFill="1" applyBorder="1" applyAlignment="1" applyProtection="1">
      <alignment horizontal="center" vertical="center" wrapText="1"/>
    </xf>
    <xf numFmtId="0" fontId="8" fillId="24" borderId="6" xfId="0" applyFont="1" applyFill="1" applyBorder="1" applyAlignment="1">
      <alignment horizontal="center" vertical="center" wrapText="1"/>
    </xf>
    <xf numFmtId="14" fontId="8" fillId="24" borderId="6" xfId="0" applyNumberFormat="1" applyFont="1" applyFill="1" applyBorder="1" applyAlignment="1">
      <alignment horizontal="center" vertical="center" wrapText="1"/>
    </xf>
    <xf numFmtId="0" fontId="11" fillId="26" borderId="36" xfId="0" applyFont="1" applyFill="1" applyBorder="1" applyAlignment="1">
      <alignment horizontal="center" vertical="center" wrapText="1"/>
    </xf>
    <xf numFmtId="0" fontId="11" fillId="26" borderId="6" xfId="0" applyFont="1" applyFill="1" applyBorder="1" applyAlignment="1">
      <alignment horizontal="center" vertical="center" wrapText="1"/>
    </xf>
    <xf numFmtId="0" fontId="11" fillId="18" borderId="6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1" applyFont="1" applyFill="1" applyBorder="1" applyAlignment="1" applyProtection="1">
      <alignment horizontal="center" vertical="center" wrapText="1"/>
    </xf>
    <xf numFmtId="0" fontId="8" fillId="5" borderId="1" xfId="6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9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4" xfId="2" applyFont="1" applyFill="1" applyBorder="1" applyAlignment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3" fontId="8" fillId="4" borderId="14" xfId="0" applyNumberFormat="1" applyFont="1" applyFill="1" applyBorder="1" applyAlignment="1" applyProtection="1">
      <alignment horizontal="center" vertical="center" wrapText="1"/>
    </xf>
    <xf numFmtId="0" fontId="8" fillId="4" borderId="14" xfId="1" applyFont="1" applyFill="1" applyBorder="1" applyAlignment="1" applyProtection="1">
      <alignment horizontal="center" vertical="center" wrapText="1"/>
    </xf>
    <xf numFmtId="0" fontId="8" fillId="4" borderId="14" xfId="9" applyFont="1" applyFill="1" applyBorder="1" applyAlignment="1" applyProtection="1">
      <alignment horizontal="center" vertical="center" wrapText="1"/>
    </xf>
    <xf numFmtId="0" fontId="8" fillId="5" borderId="14" xfId="6" applyFont="1" applyFill="1" applyBorder="1" applyAlignment="1">
      <alignment horizontal="center" vertical="center" wrapText="1"/>
    </xf>
    <xf numFmtId="0" fontId="8" fillId="4" borderId="14" xfId="9" applyFont="1" applyFill="1" applyBorder="1" applyAlignment="1" applyProtection="1">
      <alignment horizontal="center" vertical="center"/>
    </xf>
    <xf numFmtId="0" fontId="8" fillId="24" borderId="14" xfId="0" applyFont="1" applyFill="1" applyBorder="1" applyAlignment="1">
      <alignment horizontal="center" vertical="center" wrapText="1"/>
    </xf>
    <xf numFmtId="14" fontId="8" fillId="24" borderId="14" xfId="0" applyNumberFormat="1" applyFont="1" applyFill="1" applyBorder="1" applyAlignment="1">
      <alignment horizontal="center" vertical="center" wrapText="1"/>
    </xf>
    <xf numFmtId="0" fontId="11" fillId="26" borderId="37" xfId="0" applyFont="1" applyFill="1" applyBorder="1" applyAlignment="1">
      <alignment horizontal="center" vertical="center" wrapText="1"/>
    </xf>
    <xf numFmtId="0" fontId="11" fillId="18" borderId="14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center" vertical="center" wrapText="1"/>
    </xf>
    <xf numFmtId="0" fontId="12" fillId="24" borderId="12" xfId="0" applyFont="1" applyFill="1" applyBorder="1" applyAlignment="1">
      <alignment horizontal="center" vertical="center"/>
    </xf>
    <xf numFmtId="0" fontId="8" fillId="6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9" applyFont="1" applyBorder="1" applyAlignment="1" applyProtection="1">
      <alignment horizontal="center" vertical="center" wrapText="1"/>
    </xf>
    <xf numFmtId="0" fontId="8" fillId="0" borderId="1" xfId="9" applyFont="1" applyBorder="1" applyAlignment="1" applyProtection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6" borderId="2" xfId="6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8" fillId="6" borderId="13" xfId="6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7" borderId="5" xfId="6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26" borderId="5" xfId="0" applyFont="1" applyFill="1" applyBorder="1" applyAlignment="1">
      <alignment horizontal="center" vertical="center" wrapText="1"/>
    </xf>
    <xf numFmtId="0" fontId="8" fillId="7" borderId="1" xfId="6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13" fillId="18" borderId="1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2" quotePrefix="1" applyFont="1" applyFill="1" applyBorder="1" applyAlignment="1">
      <alignment horizontal="center" vertical="center" wrapText="1"/>
    </xf>
    <xf numFmtId="3" fontId="8" fillId="4" borderId="1" xfId="2" applyNumberFormat="1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 wrapText="1"/>
    </xf>
    <xf numFmtId="0" fontId="8" fillId="4" borderId="2" xfId="9" applyFont="1" applyFill="1" applyBorder="1" applyAlignment="1" applyProtection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18" borderId="3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8" fillId="0" borderId="5" xfId="0" quotePrefix="1" applyFont="1" applyFill="1" applyBorder="1" applyAlignment="1">
      <alignment horizontal="center" vertical="center" wrapText="1"/>
    </xf>
    <xf numFmtId="0" fontId="8" fillId="8" borderId="5" xfId="6" applyFont="1" applyFill="1" applyBorder="1" applyAlignment="1">
      <alignment horizontal="center" vertical="center" wrapText="1"/>
    </xf>
    <xf numFmtId="0" fontId="8" fillId="4" borderId="1" xfId="2" quotePrefix="1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3" fontId="11" fillId="4" borderId="13" xfId="0" applyNumberFormat="1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3" fontId="8" fillId="4" borderId="12" xfId="2" applyNumberFormat="1" applyFont="1" applyFill="1" applyBorder="1" applyAlignment="1">
      <alignment horizontal="center" vertical="center" wrapText="1"/>
    </xf>
    <xf numFmtId="0" fontId="8" fillId="9" borderId="12" xfId="6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8" fillId="9" borderId="1" xfId="6" applyFont="1" applyFill="1" applyBorder="1" applyAlignment="1">
      <alignment horizontal="center" vertical="center" wrapText="1"/>
    </xf>
    <xf numFmtId="0" fontId="8" fillId="10" borderId="1" xfId="6" applyFont="1" applyFill="1" applyBorder="1" applyAlignment="1">
      <alignment horizontal="center" vertical="center" wrapText="1"/>
    </xf>
    <xf numFmtId="1" fontId="8" fillId="24" borderId="1" xfId="0" applyNumberFormat="1" applyFont="1" applyFill="1" applyBorder="1" applyAlignment="1">
      <alignment horizontal="center" vertical="center" wrapText="1"/>
    </xf>
    <xf numFmtId="0" fontId="11" fillId="27" borderId="4" xfId="0" applyFont="1" applyFill="1" applyBorder="1" applyAlignment="1">
      <alignment horizontal="center" vertical="center" wrapText="1"/>
    </xf>
    <xf numFmtId="0" fontId="8" fillId="4" borderId="1" xfId="6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9" borderId="2" xfId="6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/>
    </xf>
    <xf numFmtId="0" fontId="8" fillId="9" borderId="13" xfId="6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8" fillId="11" borderId="1" xfId="6" applyFont="1" applyFill="1" applyBorder="1" applyAlignment="1">
      <alignment horizontal="center" vertical="center" wrapText="1"/>
    </xf>
    <xf numFmtId="0" fontId="8" fillId="26" borderId="1" xfId="0" applyFont="1" applyFill="1" applyBorder="1" applyAlignment="1">
      <alignment horizontal="center" vertical="center" wrapText="1"/>
    </xf>
    <xf numFmtId="0" fontId="11" fillId="18" borderId="0" xfId="0" applyFont="1" applyFill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4" borderId="2" xfId="0" applyNumberFormat="1" applyFont="1" applyFill="1" applyBorder="1" applyAlignment="1">
      <alignment horizontal="center" vertical="center"/>
    </xf>
    <xf numFmtId="0" fontId="8" fillId="11" borderId="2" xfId="6" applyFont="1" applyFill="1" applyBorder="1" applyAlignment="1">
      <alignment horizontal="center" vertical="center" wrapText="1"/>
    </xf>
    <xf numFmtId="9" fontId="11" fillId="4" borderId="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center" vertical="center"/>
    </xf>
    <xf numFmtId="0" fontId="8" fillId="11" borderId="13" xfId="6" applyFont="1" applyFill="1" applyBorder="1" applyAlignment="1">
      <alignment horizontal="center" vertical="center" wrapText="1"/>
    </xf>
    <xf numFmtId="0" fontId="8" fillId="12" borderId="12" xfId="6" applyFont="1" applyFill="1" applyBorder="1" applyAlignment="1">
      <alignment horizontal="center" vertical="center" wrapText="1"/>
    </xf>
    <xf numFmtId="0" fontId="11" fillId="27" borderId="33" xfId="0" applyFont="1" applyFill="1" applyBorder="1" applyAlignment="1">
      <alignment horizontal="center" vertical="center" wrapText="1"/>
    </xf>
    <xf numFmtId="0" fontId="8" fillId="12" borderId="1" xfId="6" applyFont="1" applyFill="1" applyBorder="1" applyAlignment="1">
      <alignment horizontal="center" vertical="center" wrapText="1"/>
    </xf>
    <xf numFmtId="0" fontId="11" fillId="18" borderId="1" xfId="0" applyFont="1" applyFill="1" applyBorder="1" applyAlignment="1">
      <alignment horizontal="justify" vertical="center" wrapText="1"/>
    </xf>
    <xf numFmtId="0" fontId="11" fillId="18" borderId="4" xfId="0" applyFont="1" applyFill="1" applyBorder="1" applyAlignment="1">
      <alignment wrapText="1"/>
    </xf>
    <xf numFmtId="0" fontId="14" fillId="18" borderId="1" xfId="0" applyFont="1" applyFill="1" applyBorder="1" applyAlignment="1">
      <alignment horizontal="center" vertical="center" wrapText="1"/>
    </xf>
    <xf numFmtId="0" fontId="8" fillId="4" borderId="2" xfId="2" quotePrefix="1" applyFont="1" applyFill="1" applyBorder="1" applyAlignment="1">
      <alignment horizontal="center" vertical="center" wrapText="1"/>
    </xf>
    <xf numFmtId="0" fontId="8" fillId="12" borderId="2" xfId="6" applyFont="1" applyFill="1" applyBorder="1" applyAlignment="1">
      <alignment horizontal="center" vertical="center" wrapText="1"/>
    </xf>
    <xf numFmtId="0" fontId="14" fillId="18" borderId="2" xfId="0" applyFont="1" applyFill="1" applyBorder="1" applyAlignment="1">
      <alignment horizontal="center" vertical="center" wrapText="1"/>
    </xf>
    <xf numFmtId="0" fontId="8" fillId="12" borderId="13" xfId="6" applyFont="1" applyFill="1" applyBorder="1" applyAlignment="1">
      <alignment horizontal="center" vertical="center" wrapText="1"/>
    </xf>
    <xf numFmtId="0" fontId="14" fillId="18" borderId="18" xfId="0" applyFont="1" applyFill="1" applyBorder="1" applyAlignment="1">
      <alignment horizontal="center" vertical="center" wrapText="1"/>
    </xf>
    <xf numFmtId="0" fontId="8" fillId="4" borderId="13" xfId="2" quotePrefix="1" applyFont="1" applyFill="1" applyBorder="1" applyAlignment="1">
      <alignment horizontal="center" vertical="center" wrapText="1"/>
    </xf>
    <xf numFmtId="0" fontId="14" fillId="18" borderId="13" xfId="0" applyFont="1" applyFill="1" applyBorder="1" applyAlignment="1">
      <alignment horizontal="center" vertical="center" wrapText="1"/>
    </xf>
    <xf numFmtId="0" fontId="8" fillId="13" borderId="12" xfId="6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center" vertical="center" wrapText="1"/>
    </xf>
    <xf numFmtId="14" fontId="11" fillId="24" borderId="12" xfId="0" applyNumberFormat="1" applyFont="1" applyFill="1" applyBorder="1" applyAlignment="1">
      <alignment horizontal="center" vertical="center" wrapText="1"/>
    </xf>
    <xf numFmtId="0" fontId="11" fillId="24" borderId="1" xfId="0" applyFont="1" applyFill="1" applyBorder="1" applyAlignment="1">
      <alignment horizontal="center" vertical="center" wrapText="1"/>
    </xf>
    <xf numFmtId="14" fontId="11" fillId="24" borderId="1" xfId="0" applyNumberFormat="1" applyFont="1" applyFill="1" applyBorder="1" applyAlignment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/>
    </xf>
    <xf numFmtId="0" fontId="11" fillId="0" borderId="1" xfId="9" applyFont="1" applyBorder="1" applyAlignment="1" applyProtection="1">
      <alignment horizontal="center" wrapText="1"/>
    </xf>
    <xf numFmtId="42" fontId="11" fillId="4" borderId="3" xfId="0" applyNumberFormat="1" applyFont="1" applyFill="1" applyBorder="1" applyAlignment="1">
      <alignment horizontal="center" vertical="center" wrapText="1"/>
    </xf>
    <xf numFmtId="0" fontId="11" fillId="24" borderId="2" xfId="0" applyFont="1" applyFill="1" applyBorder="1" applyAlignment="1">
      <alignment horizontal="center" vertical="center" wrapText="1"/>
    </xf>
    <xf numFmtId="14" fontId="11" fillId="24" borderId="2" xfId="0" applyNumberFormat="1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42" fontId="11" fillId="4" borderId="18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1" fillId="24" borderId="13" xfId="0" applyFont="1" applyFill="1" applyBorder="1" applyAlignment="1">
      <alignment horizontal="center" vertical="center" wrapText="1"/>
    </xf>
    <xf numFmtId="14" fontId="11" fillId="24" borderId="13" xfId="0" applyNumberFormat="1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42" fontId="11" fillId="4" borderId="21" xfId="0" applyNumberFormat="1" applyFont="1" applyFill="1" applyBorder="1" applyAlignment="1">
      <alignment horizontal="center" vertical="center" wrapText="1"/>
    </xf>
    <xf numFmtId="9" fontId="11" fillId="4" borderId="13" xfId="0" applyNumberFormat="1" applyFont="1" applyFill="1" applyBorder="1" applyAlignment="1">
      <alignment horizontal="center" vertical="center" wrapText="1"/>
    </xf>
    <xf numFmtId="0" fontId="8" fillId="14" borderId="12" xfId="6" applyFont="1" applyFill="1" applyBorder="1" applyAlignment="1">
      <alignment horizontal="center" vertical="center" wrapText="1"/>
    </xf>
    <xf numFmtId="0" fontId="8" fillId="26" borderId="33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8" fillId="14" borderId="1" xfId="6" applyFont="1" applyFill="1" applyBorder="1" applyAlignment="1">
      <alignment horizontal="center" vertical="center" wrapText="1"/>
    </xf>
    <xf numFmtId="0" fontId="8" fillId="14" borderId="13" xfId="6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0" fontId="8" fillId="4" borderId="12" xfId="6" applyFont="1" applyFill="1" applyBorder="1" applyAlignment="1">
      <alignment horizontal="center" vertical="center" wrapText="1"/>
    </xf>
    <xf numFmtId="14" fontId="8" fillId="0" borderId="1" xfId="2" applyNumberFormat="1" applyFont="1" applyFill="1" applyBorder="1" applyAlignment="1">
      <alignment horizontal="center" vertical="center" wrapText="1"/>
    </xf>
    <xf numFmtId="2" fontId="8" fillId="26" borderId="1" xfId="0" applyNumberFormat="1" applyFont="1" applyFill="1" applyBorder="1" applyAlignment="1">
      <alignment horizontal="center" vertical="center" wrapText="1"/>
    </xf>
    <xf numFmtId="2" fontId="8" fillId="18" borderId="1" xfId="0" applyNumberFormat="1" applyFont="1" applyFill="1" applyBorder="1" applyAlignment="1">
      <alignment horizontal="center" vertical="center" wrapText="1"/>
    </xf>
    <xf numFmtId="14" fontId="8" fillId="4" borderId="1" xfId="2" applyNumberFormat="1" applyFont="1" applyFill="1" applyBorder="1" applyAlignment="1">
      <alignment horizontal="center" vertical="center" wrapText="1"/>
    </xf>
    <xf numFmtId="14" fontId="8" fillId="4" borderId="2" xfId="2" applyNumberFormat="1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2" fontId="8" fillId="18" borderId="2" xfId="0" applyNumberFormat="1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14" fontId="8" fillId="4" borderId="13" xfId="2" applyNumberFormat="1" applyFont="1" applyFill="1" applyBorder="1" applyAlignment="1">
      <alignment horizontal="center" vertical="center" wrapText="1"/>
    </xf>
    <xf numFmtId="0" fontId="8" fillId="5" borderId="13" xfId="6" applyFont="1" applyFill="1" applyBorder="1" applyAlignment="1">
      <alignment horizontal="center" vertical="center" wrapText="1"/>
    </xf>
    <xf numFmtId="2" fontId="8" fillId="18" borderId="13" xfId="0" applyNumberFormat="1" applyFont="1" applyFill="1" applyBorder="1" applyAlignment="1">
      <alignment horizontal="center" vertical="center" wrapText="1"/>
    </xf>
    <xf numFmtId="0" fontId="8" fillId="4" borderId="12" xfId="3" applyFont="1" applyFill="1" applyBorder="1" applyAlignment="1">
      <alignment horizontal="center" vertical="center" wrapText="1"/>
    </xf>
    <xf numFmtId="3" fontId="8" fillId="4" borderId="12" xfId="6" applyNumberFormat="1" applyFont="1" applyFill="1" applyBorder="1" applyAlignment="1">
      <alignment horizontal="center" vertical="center" wrapText="1"/>
    </xf>
    <xf numFmtId="0" fontId="8" fillId="17" borderId="12" xfId="6" applyFont="1" applyFill="1" applyBorder="1" applyAlignment="1">
      <alignment horizontal="center" vertical="center" wrapText="1"/>
    </xf>
    <xf numFmtId="0" fontId="8" fillId="4" borderId="12" xfId="4" applyFont="1" applyFill="1" applyBorder="1" applyAlignment="1" applyProtection="1">
      <alignment horizontal="center" vertical="center" wrapText="1"/>
    </xf>
    <xf numFmtId="0" fontId="8" fillId="24" borderId="12" xfId="6" applyFont="1" applyFill="1" applyBorder="1" applyAlignment="1">
      <alignment horizontal="center" vertical="center" wrapText="1"/>
    </xf>
    <xf numFmtId="0" fontId="8" fillId="24" borderId="12" xfId="6" applyNumberFormat="1" applyFont="1" applyFill="1" applyBorder="1" applyAlignment="1">
      <alignment horizontal="center" vertical="center" wrapText="1"/>
    </xf>
    <xf numFmtId="49" fontId="8" fillId="24" borderId="12" xfId="6" applyNumberFormat="1" applyFont="1" applyFill="1" applyBorder="1" applyAlignment="1">
      <alignment horizontal="center" vertical="center" wrapText="1"/>
    </xf>
    <xf numFmtId="0" fontId="11" fillId="18" borderId="33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3" fontId="8" fillId="4" borderId="1" xfId="6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center" wrapText="1"/>
    </xf>
    <xf numFmtId="0" fontId="8" fillId="17" borderId="1" xfId="6" applyFont="1" applyFill="1" applyBorder="1" applyAlignment="1">
      <alignment horizontal="center" vertical="center" wrapText="1"/>
    </xf>
    <xf numFmtId="0" fontId="8" fillId="24" borderId="1" xfId="6" applyFont="1" applyFill="1" applyBorder="1" applyAlignment="1">
      <alignment horizontal="center" vertical="center" wrapText="1"/>
    </xf>
    <xf numFmtId="14" fontId="8" fillId="24" borderId="1" xfId="6" applyNumberFormat="1" applyFont="1" applyFill="1" applyBorder="1" applyAlignment="1">
      <alignment horizontal="center" vertical="center" wrapText="1"/>
    </xf>
    <xf numFmtId="49" fontId="8" fillId="24" borderId="1" xfId="6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24" borderId="1" xfId="6" applyNumberFormat="1" applyFont="1" applyFill="1" applyBorder="1" applyAlignment="1">
      <alignment horizontal="center" vertical="center" wrapText="1"/>
    </xf>
    <xf numFmtId="0" fontId="8" fillId="26" borderId="4" xfId="0" applyFont="1" applyFill="1" applyBorder="1" applyAlignment="1">
      <alignment horizontal="center" vertical="center" wrapText="1"/>
    </xf>
    <xf numFmtId="0" fontId="8" fillId="4" borderId="1" xfId="6" applyNumberFormat="1" applyFont="1" applyFill="1" applyBorder="1" applyAlignment="1">
      <alignment horizontal="center" vertical="center" wrapText="1"/>
    </xf>
    <xf numFmtId="0" fontId="11" fillId="18" borderId="4" xfId="0" applyNumberFormat="1" applyFont="1" applyFill="1" applyBorder="1" applyAlignment="1">
      <alignment horizontal="center" vertical="center" wrapText="1"/>
    </xf>
    <xf numFmtId="2" fontId="8" fillId="24" borderId="1" xfId="6" applyNumberFormat="1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1" fontId="8" fillId="24" borderId="1" xfId="6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 applyProtection="1">
      <alignment horizontal="center" vertical="top" wrapText="1"/>
    </xf>
    <xf numFmtId="0" fontId="8" fillId="4" borderId="2" xfId="3" applyFont="1" applyFill="1" applyBorder="1" applyAlignment="1">
      <alignment horizontal="center" vertical="center" wrapText="1"/>
    </xf>
    <xf numFmtId="0" fontId="8" fillId="4" borderId="2" xfId="6" applyFont="1" applyFill="1" applyBorder="1" applyAlignment="1">
      <alignment horizontal="center" vertical="center" wrapText="1"/>
    </xf>
    <xf numFmtId="3" fontId="8" fillId="4" borderId="2" xfId="6" applyNumberFormat="1" applyFont="1" applyFill="1" applyBorder="1" applyAlignment="1">
      <alignment horizontal="center" vertical="center" wrapText="1"/>
    </xf>
    <xf numFmtId="0" fontId="8" fillId="24" borderId="2" xfId="6" applyFont="1" applyFill="1" applyBorder="1" applyAlignment="1">
      <alignment horizontal="center" vertical="center" wrapText="1"/>
    </xf>
    <xf numFmtId="14" fontId="8" fillId="24" borderId="2" xfId="6" applyNumberFormat="1" applyFont="1" applyFill="1" applyBorder="1" applyAlignment="1">
      <alignment horizontal="center" vertical="center" wrapText="1"/>
    </xf>
    <xf numFmtId="49" fontId="8" fillId="24" borderId="2" xfId="6" applyNumberFormat="1" applyFont="1" applyFill="1" applyBorder="1" applyAlignment="1">
      <alignment horizontal="center" vertical="center" wrapText="1"/>
    </xf>
    <xf numFmtId="0" fontId="8" fillId="4" borderId="13" xfId="3" applyFont="1" applyFill="1" applyBorder="1" applyAlignment="1">
      <alignment horizontal="center" vertical="center" wrapText="1"/>
    </xf>
    <xf numFmtId="0" fontId="8" fillId="4" borderId="13" xfId="6" applyFont="1" applyFill="1" applyBorder="1" applyAlignment="1">
      <alignment horizontal="center" vertical="center" wrapText="1"/>
    </xf>
    <xf numFmtId="3" fontId="8" fillId="4" borderId="13" xfId="6" applyNumberFormat="1" applyFont="1" applyFill="1" applyBorder="1" applyAlignment="1">
      <alignment horizontal="center" vertical="center" wrapText="1"/>
    </xf>
    <xf numFmtId="0" fontId="8" fillId="17" borderId="13" xfId="6" applyFont="1" applyFill="1" applyBorder="1" applyAlignment="1">
      <alignment horizontal="center" vertical="center" wrapText="1"/>
    </xf>
    <xf numFmtId="0" fontId="8" fillId="4" borderId="13" xfId="4" applyFont="1" applyFill="1" applyBorder="1" applyAlignment="1" applyProtection="1">
      <alignment horizontal="center" vertical="center" wrapText="1"/>
    </xf>
    <xf numFmtId="0" fontId="8" fillId="24" borderId="13" xfId="6" applyFont="1" applyFill="1" applyBorder="1" applyAlignment="1">
      <alignment horizontal="center" vertical="center" wrapText="1"/>
    </xf>
    <xf numFmtId="14" fontId="8" fillId="24" borderId="13" xfId="6" applyNumberFormat="1" applyFont="1" applyFill="1" applyBorder="1" applyAlignment="1">
      <alignment horizontal="center" vertical="center" wrapText="1"/>
    </xf>
    <xf numFmtId="49" fontId="8" fillId="24" borderId="13" xfId="6" applyNumberFormat="1" applyFont="1" applyFill="1" applyBorder="1" applyAlignment="1">
      <alignment horizontal="center" vertical="center" wrapText="1"/>
    </xf>
    <xf numFmtId="0" fontId="8" fillId="12" borderId="5" xfId="6" applyFont="1" applyFill="1" applyBorder="1" applyAlignment="1">
      <alignment horizontal="center" vertical="center" wrapText="1"/>
    </xf>
    <xf numFmtId="0" fontId="11" fillId="24" borderId="5" xfId="0" applyFont="1" applyFill="1" applyBorder="1" applyAlignment="1">
      <alignment horizontal="center" vertical="center" wrapText="1"/>
    </xf>
    <xf numFmtId="0" fontId="8" fillId="4" borderId="6" xfId="0" quotePrefix="1" applyFont="1" applyFill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center" vertical="center" wrapText="1"/>
    </xf>
    <xf numFmtId="0" fontId="8" fillId="4" borderId="2" xfId="0" quotePrefix="1" applyFont="1" applyFill="1" applyBorder="1" applyAlignment="1">
      <alignment horizontal="center" vertical="center" wrapText="1"/>
    </xf>
    <xf numFmtId="0" fontId="15" fillId="18" borderId="32" xfId="0" applyFont="1" applyFill="1" applyBorder="1" applyAlignment="1">
      <alignment horizontal="center" vertical="center" wrapText="1"/>
    </xf>
    <xf numFmtId="0" fontId="15" fillId="18" borderId="2" xfId="0" applyFont="1" applyFill="1" applyBorder="1" applyAlignment="1">
      <alignment horizontal="center" vertical="center" wrapText="1"/>
    </xf>
    <xf numFmtId="0" fontId="8" fillId="4" borderId="13" xfId="0" quotePrefix="1" applyFont="1" applyFill="1" applyBorder="1" applyAlignment="1">
      <alignment horizontal="center" vertical="center" wrapText="1"/>
    </xf>
    <xf numFmtId="0" fontId="15" fillId="18" borderId="13" xfId="0" applyFont="1" applyFill="1" applyBorder="1" applyAlignment="1">
      <alignment horizontal="center" vertical="center" wrapText="1"/>
    </xf>
    <xf numFmtId="0" fontId="8" fillId="4" borderId="5" xfId="0" quotePrefix="1" applyFont="1" applyFill="1" applyBorder="1" applyAlignment="1">
      <alignment horizontal="center" vertical="center" wrapText="1"/>
    </xf>
    <xf numFmtId="14" fontId="11" fillId="24" borderId="5" xfId="0" applyNumberFormat="1" applyFont="1" applyFill="1" applyBorder="1" applyAlignment="1">
      <alignment horizontal="center" vertical="center" wrapText="1"/>
    </xf>
    <xf numFmtId="0" fontId="15" fillId="18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16" borderId="1" xfId="6" applyFont="1" applyFill="1" applyBorder="1" applyAlignment="1">
      <alignment horizontal="center" vertical="center" wrapText="1"/>
    </xf>
    <xf numFmtId="0" fontId="11" fillId="0" borderId="0" xfId="0" applyFont="1" applyBorder="1"/>
    <xf numFmtId="0" fontId="11" fillId="4" borderId="0" xfId="0" applyFont="1" applyFill="1" applyBorder="1"/>
    <xf numFmtId="3" fontId="10" fillId="19" borderId="2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165" fontId="10" fillId="19" borderId="11" xfId="0" applyNumberFormat="1" applyFont="1" applyFill="1" applyBorder="1" applyAlignment="1">
      <alignment horizontal="center" vertical="center"/>
    </xf>
    <xf numFmtId="165" fontId="10" fillId="4" borderId="0" xfId="0" applyNumberFormat="1" applyFont="1" applyFill="1" applyBorder="1" applyAlignment="1">
      <alignment horizontal="center" vertical="center"/>
    </xf>
    <xf numFmtId="0" fontId="11" fillId="0" borderId="0" xfId="0" applyFont="1"/>
    <xf numFmtId="165" fontId="8" fillId="8" borderId="8" xfId="10" applyNumberFormat="1" applyFont="1" applyFill="1" applyBorder="1" applyAlignment="1">
      <alignment horizontal="center" vertical="center"/>
    </xf>
    <xf numFmtId="9" fontId="8" fillId="8" borderId="12" xfId="10" applyNumberFormat="1" applyFont="1" applyFill="1" applyBorder="1" applyAlignment="1">
      <alignment horizontal="center" vertical="center"/>
    </xf>
    <xf numFmtId="165" fontId="8" fillId="11" borderId="9" xfId="10" applyNumberFormat="1" applyFont="1" applyFill="1" applyBorder="1" applyAlignment="1">
      <alignment horizontal="center" vertical="center"/>
    </xf>
    <xf numFmtId="165" fontId="8" fillId="12" borderId="19" xfId="10" applyNumberFormat="1" applyFont="1" applyFill="1" applyBorder="1" applyAlignment="1">
      <alignment horizontal="center" vertical="center"/>
    </xf>
    <xf numFmtId="9" fontId="8" fillId="12" borderId="6" xfId="10" applyNumberFormat="1" applyFont="1" applyFill="1" applyBorder="1" applyAlignment="1">
      <alignment horizontal="center" vertical="center"/>
    </xf>
    <xf numFmtId="165" fontId="8" fillId="5" borderId="7" xfId="10" applyNumberFormat="1" applyFont="1" applyFill="1" applyBorder="1" applyAlignment="1">
      <alignment horizontal="center" vertical="center"/>
    </xf>
    <xf numFmtId="9" fontId="8" fillId="5" borderId="6" xfId="10" applyNumberFormat="1" applyFont="1" applyFill="1" applyBorder="1" applyAlignment="1">
      <alignment horizontal="center" vertical="center"/>
    </xf>
    <xf numFmtId="9" fontId="8" fillId="6" borderId="13" xfId="10" applyNumberFormat="1" applyFont="1" applyFill="1" applyBorder="1" applyAlignment="1">
      <alignment horizontal="center" vertical="center"/>
    </xf>
    <xf numFmtId="165" fontId="8" fillId="5" borderId="10" xfId="10" applyNumberFormat="1" applyFont="1" applyFill="1" applyBorder="1" applyAlignment="1">
      <alignment horizontal="center" vertical="center"/>
    </xf>
    <xf numFmtId="165" fontId="7" fillId="15" borderId="10" xfId="10" applyNumberFormat="1" applyFont="1" applyFill="1" applyBorder="1" applyAlignment="1">
      <alignment horizontal="center" vertical="center"/>
    </xf>
    <xf numFmtId="165" fontId="7" fillId="15" borderId="0" xfId="10" applyNumberFormat="1" applyFont="1" applyFill="1" applyBorder="1" applyAlignment="1">
      <alignment horizontal="center" vertical="center"/>
    </xf>
    <xf numFmtId="165" fontId="8" fillId="5" borderId="29" xfId="10" applyNumberFormat="1" applyFont="1" applyFill="1" applyBorder="1" applyAlignment="1">
      <alignment horizontal="center" vertical="center"/>
    </xf>
    <xf numFmtId="165" fontId="8" fillId="5" borderId="1" xfId="10" applyNumberFormat="1" applyFont="1" applyFill="1" applyBorder="1" applyAlignment="1">
      <alignment horizontal="center" vertical="center"/>
    </xf>
    <xf numFmtId="9" fontId="8" fillId="11" borderId="12" xfId="10" applyNumberFormat="1" applyFont="1" applyFill="1" applyBorder="1" applyAlignment="1">
      <alignment horizontal="center" vertical="center"/>
    </xf>
    <xf numFmtId="165" fontId="8" fillId="5" borderId="0" xfId="10" applyNumberFormat="1" applyFont="1" applyFill="1" applyBorder="1" applyAlignment="1">
      <alignment horizontal="center" vertical="center"/>
    </xf>
    <xf numFmtId="9" fontId="8" fillId="5" borderId="5" xfId="10" applyNumberFormat="1" applyFont="1" applyFill="1" applyBorder="1" applyAlignment="1">
      <alignment horizontal="center" vertical="center"/>
    </xf>
    <xf numFmtId="165" fontId="8" fillId="11" borderId="10" xfId="10" applyNumberFormat="1" applyFont="1" applyFill="1" applyBorder="1" applyAlignment="1">
      <alignment horizontal="center" vertical="center"/>
    </xf>
    <xf numFmtId="42" fontId="11" fillId="4" borderId="7" xfId="0" applyNumberFormat="1" applyFont="1" applyFill="1" applyBorder="1" applyAlignment="1">
      <alignment horizontal="center" vertical="center" wrapText="1"/>
    </xf>
    <xf numFmtId="165" fontId="8" fillId="5" borderId="28" xfId="10" applyNumberFormat="1" applyFont="1" applyFill="1" applyBorder="1" applyAlignment="1">
      <alignment horizontal="center" vertical="center"/>
    </xf>
    <xf numFmtId="9" fontId="8" fillId="13" borderId="12" xfId="10" applyNumberFormat="1" applyFont="1" applyFill="1" applyBorder="1" applyAlignment="1">
      <alignment horizontal="center" vertical="center"/>
    </xf>
    <xf numFmtId="9" fontId="8" fillId="8" borderId="13" xfId="10" applyNumberFormat="1" applyFont="1" applyFill="1" applyBorder="1" applyAlignment="1">
      <alignment horizontal="center" vertical="center"/>
    </xf>
    <xf numFmtId="9" fontId="8" fillId="17" borderId="12" xfId="10" applyNumberFormat="1" applyFont="1" applyFill="1" applyBorder="1" applyAlignment="1">
      <alignment horizontal="center" vertical="center"/>
    </xf>
    <xf numFmtId="165" fontId="8" fillId="8" borderId="9" xfId="10" applyNumberFormat="1" applyFont="1" applyFill="1" applyBorder="1" applyAlignment="1">
      <alignment horizontal="center" vertical="center"/>
    </xf>
    <xf numFmtId="9" fontId="8" fillId="8" borderId="16" xfId="10" applyNumberFormat="1" applyFont="1" applyFill="1" applyBorder="1" applyAlignment="1">
      <alignment horizontal="center" vertical="center"/>
    </xf>
    <xf numFmtId="9" fontId="8" fillId="7" borderId="6" xfId="10" applyNumberFormat="1" applyFont="1" applyFill="1" applyBorder="1" applyAlignment="1">
      <alignment horizontal="center" vertical="center"/>
    </xf>
    <xf numFmtId="9" fontId="8" fillId="7" borderId="2" xfId="10" applyNumberFormat="1" applyFont="1" applyFill="1" applyBorder="1" applyAlignment="1">
      <alignment horizontal="center" vertical="center"/>
    </xf>
    <xf numFmtId="9" fontId="8" fillId="7" borderId="13" xfId="10" applyNumberFormat="1" applyFont="1" applyFill="1" applyBorder="1" applyAlignment="1">
      <alignment horizontal="center" vertical="center"/>
    </xf>
    <xf numFmtId="165" fontId="8" fillId="17" borderId="8" xfId="10" applyNumberFormat="1" applyFont="1" applyFill="1" applyBorder="1" applyAlignment="1">
      <alignment horizontal="center" vertical="center"/>
    </xf>
    <xf numFmtId="165" fontId="8" fillId="7" borderId="1" xfId="10" applyNumberFormat="1" applyFont="1" applyFill="1" applyBorder="1" applyAlignment="1">
      <alignment horizontal="center" vertical="center"/>
    </xf>
    <xf numFmtId="9" fontId="8" fillId="7" borderId="1" xfId="10" applyNumberFormat="1" applyFont="1" applyFill="1" applyBorder="1" applyAlignment="1">
      <alignment horizontal="center" vertical="center"/>
    </xf>
    <xf numFmtId="9" fontId="8" fillId="17" borderId="13" xfId="10" applyNumberFormat="1" applyFont="1" applyFill="1" applyBorder="1" applyAlignment="1">
      <alignment horizontal="center" vertical="center"/>
    </xf>
    <xf numFmtId="9" fontId="8" fillId="8" borderId="5" xfId="10" applyNumberFormat="1" applyFont="1" applyFill="1" applyBorder="1" applyAlignment="1">
      <alignment horizontal="center" vertical="center"/>
    </xf>
    <xf numFmtId="9" fontId="8" fillId="17" borderId="6" xfId="10" applyNumberFormat="1" applyFont="1" applyFill="1" applyBorder="1" applyAlignment="1">
      <alignment horizontal="center" vertical="center"/>
    </xf>
    <xf numFmtId="165" fontId="8" fillId="7" borderId="10" xfId="10" applyNumberFormat="1" applyFont="1" applyFill="1" applyBorder="1" applyAlignment="1">
      <alignment horizontal="center" vertical="center"/>
    </xf>
    <xf numFmtId="165" fontId="8" fillId="17" borderId="17" xfId="10" applyNumberFormat="1" applyFont="1" applyFill="1" applyBorder="1" applyAlignment="1">
      <alignment horizontal="center" vertical="center"/>
    </xf>
    <xf numFmtId="165" fontId="9" fillId="4" borderId="1" xfId="10" applyNumberFormat="1" applyFont="1" applyFill="1" applyBorder="1" applyAlignment="1">
      <alignment horizontal="center" vertical="center" wrapText="1"/>
    </xf>
    <xf numFmtId="165" fontId="8" fillId="5" borderId="24" xfId="10" applyNumberFormat="1" applyFont="1" applyFill="1" applyBorder="1" applyAlignment="1">
      <alignment horizontal="center" vertical="center"/>
    </xf>
    <xf numFmtId="165" fontId="8" fillId="5" borderId="39" xfId="10" applyNumberFormat="1" applyFont="1" applyFill="1" applyBorder="1" applyAlignment="1">
      <alignment horizontal="center" vertical="center"/>
    </xf>
    <xf numFmtId="165" fontId="8" fillId="5" borderId="13" xfId="10" applyNumberFormat="1" applyFont="1" applyFill="1" applyBorder="1" applyAlignment="1">
      <alignment horizontal="center" vertical="center"/>
    </xf>
    <xf numFmtId="165" fontId="8" fillId="7" borderId="9" xfId="10" applyNumberFormat="1" applyFont="1" applyFill="1" applyBorder="1" applyAlignment="1">
      <alignment horizontal="center" vertical="center"/>
    </xf>
    <xf numFmtId="165" fontId="8" fillId="7" borderId="12" xfId="10" applyNumberFormat="1" applyFont="1" applyFill="1" applyBorder="1" applyAlignment="1">
      <alignment horizontal="center" vertical="center"/>
    </xf>
    <xf numFmtId="165" fontId="8" fillId="7" borderId="39" xfId="10" applyNumberFormat="1" applyFont="1" applyFill="1" applyBorder="1" applyAlignment="1">
      <alignment horizontal="center" vertical="center"/>
    </xf>
    <xf numFmtId="165" fontId="8" fillId="12" borderId="39" xfId="10" applyNumberFormat="1" applyFont="1" applyFill="1" applyBorder="1" applyAlignment="1">
      <alignment horizontal="center" vertical="center"/>
    </xf>
    <xf numFmtId="165" fontId="8" fillId="14" borderId="38" xfId="10" applyNumberFormat="1" applyFont="1" applyFill="1" applyBorder="1" applyAlignment="1">
      <alignment horizontal="center" vertical="center"/>
    </xf>
    <xf numFmtId="165" fontId="8" fillId="14" borderId="39" xfId="10" applyNumberFormat="1" applyFont="1" applyFill="1" applyBorder="1" applyAlignment="1">
      <alignment horizontal="center" vertical="center"/>
    </xf>
    <xf numFmtId="165" fontId="8" fillId="7" borderId="2" xfId="10" applyNumberFormat="1" applyFont="1" applyFill="1" applyBorder="1" applyAlignment="1">
      <alignment horizontal="center" vertical="center"/>
    </xf>
    <xf numFmtId="0" fontId="11" fillId="4" borderId="1" xfId="9" applyFont="1" applyFill="1" applyBorder="1" applyAlignment="1" applyProtection="1">
      <alignment horizontal="center" vertical="center" wrapText="1"/>
    </xf>
    <xf numFmtId="0" fontId="17" fillId="4" borderId="1" xfId="9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8" fillId="4" borderId="1" xfId="9" applyFont="1" applyFill="1" applyBorder="1" applyAlignment="1" applyProtection="1">
      <alignment horizontal="center" vertical="center" wrapText="1"/>
    </xf>
    <xf numFmtId="0" fontId="8" fillId="0" borderId="13" xfId="9" applyFont="1" applyBorder="1" applyAlignment="1" applyProtection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 wrapText="1"/>
    </xf>
    <xf numFmtId="0" fontId="10" fillId="22" borderId="32" xfId="0" applyFont="1" applyFill="1" applyBorder="1" applyAlignment="1">
      <alignment horizontal="center" vertical="center"/>
    </xf>
    <xf numFmtId="0" fontId="10" fillId="22" borderId="18" xfId="0" applyFont="1" applyFill="1" applyBorder="1" applyAlignment="1">
      <alignment horizontal="center" vertical="center"/>
    </xf>
    <xf numFmtId="14" fontId="8" fillId="4" borderId="1" xfId="6" applyNumberFormat="1" applyFont="1" applyFill="1" applyBorder="1" applyAlignment="1">
      <alignment horizontal="center" vertical="center" wrapText="1"/>
    </xf>
    <xf numFmtId="1" fontId="8" fillId="4" borderId="1" xfId="6" applyNumberFormat="1" applyFont="1" applyFill="1" applyBorder="1" applyAlignment="1">
      <alignment horizontal="center" vertical="center" wrapText="1"/>
    </xf>
    <xf numFmtId="0" fontId="11" fillId="27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8" fillId="11" borderId="12" xfId="6" applyFont="1" applyFill="1" applyBorder="1" applyAlignment="1">
      <alignment horizontal="center" vertical="center" wrapText="1"/>
    </xf>
    <xf numFmtId="14" fontId="8" fillId="4" borderId="12" xfId="0" applyNumberFormat="1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165" fontId="8" fillId="11" borderId="39" xfId="1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165" fontId="11" fillId="4" borderId="24" xfId="10" applyNumberFormat="1" applyFont="1" applyFill="1" applyBorder="1" applyAlignment="1">
      <alignment horizontal="center" vertical="center"/>
    </xf>
    <xf numFmtId="165" fontId="8" fillId="14" borderId="8" xfId="10" applyNumberFormat="1" applyFont="1" applyFill="1" applyBorder="1" applyAlignment="1">
      <alignment horizontal="center" vertical="center"/>
    </xf>
    <xf numFmtId="49" fontId="8" fillId="4" borderId="1" xfId="6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3" fontId="11" fillId="4" borderId="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" xfId="9" applyFont="1" applyBorder="1" applyAlignment="1" applyProtection="1">
      <alignment horizontal="center"/>
    </xf>
    <xf numFmtId="0" fontId="16" fillId="25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5" borderId="7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22" borderId="3" xfId="0" applyFont="1" applyFill="1" applyBorder="1" applyAlignment="1">
      <alignment horizontal="center" vertical="center"/>
    </xf>
    <xf numFmtId="0" fontId="10" fillId="22" borderId="4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10" fillId="23" borderId="1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11">
    <cellStyle name="Hipervínculo" xfId="9" builtinId="8"/>
    <cellStyle name="Hipervínculo 2" xfId="1"/>
    <cellStyle name="Hipervínculo 3" xfId="4"/>
    <cellStyle name="Moneda" xfId="10" builtin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paulinasolis@achnu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cenimlapintana@fundacionmicasa.cl;" TargetMode="External"/><Relationship Id="rId63" Type="http://schemas.openxmlformats.org/officeDocument/2006/relationships/hyperlink" Target="mailto:residenciagabrielamistral@gmail.com;" TargetMode="External"/><Relationship Id="rId159" Type="http://schemas.openxmlformats.org/officeDocument/2006/relationships/hyperlink" Target="mailto:kassia@tdesperanza.cl;" TargetMode="External"/><Relationship Id="rId324" Type="http://schemas.openxmlformats.org/officeDocument/2006/relationships/hyperlink" Target="mailto:crieselquijote@gmail.com;" TargetMode="External"/><Relationship Id="rId366" Type="http://schemas.openxmlformats.org/officeDocument/2006/relationships/hyperlink" Target="mailto:juancarlos_alfaro@yahoo.cl" TargetMode="External"/><Relationship Id="rId170" Type="http://schemas.openxmlformats.org/officeDocument/2006/relationships/hyperlink" Target="mailto:cepijloprado@opcion.cl;" TargetMode="External"/><Relationship Id="rId226" Type="http://schemas.openxmlformats.org/officeDocument/2006/relationships/hyperlink" Target="mailto:direccionclstgo@fundacionlauravicuna.cl;" TargetMode="External"/><Relationship Id="rId433" Type="http://schemas.openxmlformats.org/officeDocument/2006/relationships/hyperlink" Target="mailto:opdllanquihue@gmail.com" TargetMode="External"/><Relationship Id="rId268" Type="http://schemas.openxmlformats.org/officeDocument/2006/relationships/hyperlink" Target="mailto:fundacionicyc@gmail.com;" TargetMode="External"/><Relationship Id="rId475" Type="http://schemas.openxmlformats.org/officeDocument/2006/relationships/hyperlink" Target="mailto:dideco@putaendo.cl" TargetMode="External"/><Relationship Id="rId32" Type="http://schemas.openxmlformats.org/officeDocument/2006/relationships/hyperlink" Target="mailto:cepijpudahuel@opcion.cl;" TargetMode="External"/><Relationship Id="rId74" Type="http://schemas.openxmlformats.org/officeDocument/2006/relationships/hyperlink" Target="mailto:pdepintana.sumate@gmail.com" TargetMode="External"/><Relationship Id="rId128" Type="http://schemas.openxmlformats.org/officeDocument/2006/relationships/hyperlink" Target="mailto:ppcherminda@rodelillo.cl;" TargetMode="External"/><Relationship Id="rId335" Type="http://schemas.openxmlformats.org/officeDocument/2006/relationships/hyperlink" Target="mailto:provincial@mercedarios.cl;" TargetMode="External"/><Relationship Id="rId377" Type="http://schemas.openxmlformats.org/officeDocument/2006/relationships/hyperlink" Target="mailto:alcaldia@talcahuano.cl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danconchali@achnnu.cl;" TargetMode="External"/><Relationship Id="rId402" Type="http://schemas.openxmlformats.org/officeDocument/2006/relationships/hyperlink" Target="mailto:opdhualpen@hualpenciudad.cl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izquierdougarte@gmail.com" TargetMode="External"/><Relationship Id="rId486" Type="http://schemas.openxmlformats.org/officeDocument/2006/relationships/hyperlink" Target="mailto:opdaysen@puertoaysen.cl" TargetMode="External"/><Relationship Id="rId43" Type="http://schemas.openxmlformats.org/officeDocument/2006/relationships/hyperlink" Target="mailto:directoraopdrenca@gmail.com;" TargetMode="External"/><Relationship Id="rId139" Type="http://schemas.openxmlformats.org/officeDocument/2006/relationships/hyperlink" Target="mailto:proyecto.familia@gmail.com;" TargetMode="External"/><Relationship Id="rId290" Type="http://schemas.openxmlformats.org/officeDocument/2006/relationships/hyperlink" Target="mailto:alcaldia@mlagranja.cl;" TargetMode="External"/><Relationship Id="rId304" Type="http://schemas.openxmlformats.org/officeDocument/2006/relationships/hyperlink" Target="mailto:ncuevas@sanbernardo.cl" TargetMode="External"/><Relationship Id="rId346" Type="http://schemas.openxmlformats.org/officeDocument/2006/relationships/hyperlink" Target="mailto:rabascal@colmena.cl;" TargetMode="External"/><Relationship Id="rId388" Type="http://schemas.openxmlformats.org/officeDocument/2006/relationships/hyperlink" Target="mailto:pastete@villarrica.org" TargetMode="External"/><Relationship Id="rId85" Type="http://schemas.openxmlformats.org/officeDocument/2006/relationships/hyperlink" Target="mailto:pie24horaspudahuelsur@gmail.com;" TargetMode="External"/><Relationship Id="rId150" Type="http://schemas.openxmlformats.org/officeDocument/2006/relationships/hyperlink" Target="mailto:dirpibquilicura@codeni.cl;" TargetMode="External"/><Relationship Id="rId192" Type="http://schemas.openxmlformats.org/officeDocument/2006/relationships/hyperlink" Target="mailto:ualaureles@coanil.cl;" TargetMode="External"/><Relationship Id="rId206" Type="http://schemas.openxmlformats.org/officeDocument/2006/relationships/hyperlink" Target="mailto:ualaureles@coanil.cl;" TargetMode="External"/><Relationship Id="rId413" Type="http://schemas.openxmlformats.org/officeDocument/2006/relationships/hyperlink" Target="mailto:giovanna_araya@yahoo.es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freirina@gmail.com" TargetMode="External"/><Relationship Id="rId497" Type="http://schemas.openxmlformats.org/officeDocument/2006/relationships/printerSettings" Target="../printerSettings/printerSettings1.bin"/><Relationship Id="rId12" Type="http://schemas.openxmlformats.org/officeDocument/2006/relationships/hyperlink" Target="mailto:ppc_comunidad_cdt@chasqui.cl;" TargetMode="External"/><Relationship Id="rId108" Type="http://schemas.openxmlformats.org/officeDocument/2006/relationships/hyperlink" Target="mailto:nisica@achnu.cl;" TargetMode="External"/><Relationship Id="rId315" Type="http://schemas.openxmlformats.org/officeDocument/2006/relationships/hyperlink" Target="mailto:contabilidad.mariaacoge@gmail.com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gsoto@fundacionsanjose.cl" TargetMode="External"/><Relationship Id="rId96" Type="http://schemas.openxmlformats.org/officeDocument/2006/relationships/hyperlink" Target="mailto:dircainiquilicura@codeni.cl;" TargetMode="External"/><Relationship Id="rId161" Type="http://schemas.openxmlformats.org/officeDocument/2006/relationships/hyperlink" Target="mailto:pienunoa@opcion.cl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opdcordilleranuble@gmail.com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quinta@gmail.com" TargetMode="External"/><Relationship Id="rId466" Type="http://schemas.openxmlformats.org/officeDocument/2006/relationships/hyperlink" Target="mailto:izavala@diegodalmagro.cl" TargetMode="External"/><Relationship Id="rId23" Type="http://schemas.openxmlformats.org/officeDocument/2006/relationships/hyperlink" Target="mailto:veronica.escobar@coanil.cl;" TargetMode="External"/><Relationship Id="rId119" Type="http://schemas.openxmlformats.org/officeDocument/2006/relationships/hyperlink" Target="mailto:adm_casona@yahoo.com;" TargetMode="External"/><Relationship Id="rId270" Type="http://schemas.openxmlformats.org/officeDocument/2006/relationships/hyperlink" Target="mailto:casadnorione@yahoo.es" TargetMode="External"/><Relationship Id="rId326" Type="http://schemas.openxmlformats.org/officeDocument/2006/relationships/hyperlink" Target="mailto:miriamaguileras@hotmail.com;" TargetMode="External"/><Relationship Id="rId65" Type="http://schemas.openxmlformats.org/officeDocument/2006/relationships/hyperlink" Target="mailto:ctsanvicente@fundacionparentesis.cl" TargetMode="External"/><Relationship Id="rId130" Type="http://schemas.openxmlformats.org/officeDocument/2006/relationships/hyperlink" Target="mailto:ppcsimonbolivar@rodelillo.cl;" TargetMode="External"/><Relationship Id="rId368" Type="http://schemas.openxmlformats.org/officeDocument/2006/relationships/hyperlink" Target="mailto:administracion@fundacionesperanza.cl" TargetMode="External"/><Relationship Id="rId172" Type="http://schemas.openxmlformats.org/officeDocument/2006/relationships/hyperlink" Target="mailto:pietalagantesedej@gmail.com" TargetMode="External"/><Relationship Id="rId228" Type="http://schemas.openxmlformats.org/officeDocument/2006/relationships/hyperlink" Target="mailto:psclaudiofigueroa@gmail.com;" TargetMode="External"/><Relationship Id="rId435" Type="http://schemas.openxmlformats.org/officeDocument/2006/relationships/hyperlink" Target="mailto:carlahormazabal@munitirua.com" TargetMode="External"/><Relationship Id="rId477" Type="http://schemas.openxmlformats.org/officeDocument/2006/relationships/hyperlink" Target="mailto:opdromeral@gmail.com" TargetMode="External"/><Relationship Id="rId281" Type="http://schemas.openxmlformats.org/officeDocument/2006/relationships/hyperlink" Target="mailto:corporacion@chasqui.cl;" TargetMode="External"/><Relationship Id="rId337" Type="http://schemas.openxmlformats.org/officeDocument/2006/relationships/hyperlink" Target="mailto:begana@fundacionsanjose.cl" TargetMode="External"/><Relationship Id="rId34" Type="http://schemas.openxmlformats.org/officeDocument/2006/relationships/hyperlink" Target="mailto:rtransitoria@corporacionideco.cl;" TargetMode="External"/><Relationship Id="rId76" Type="http://schemas.openxmlformats.org/officeDocument/2006/relationships/hyperlink" Target="mailto:pie24hrs.pnte@hotmail.com;" TargetMode="External"/><Relationship Id="rId141" Type="http://schemas.openxmlformats.org/officeDocument/2006/relationships/hyperlink" Target="mailto:edupaula.cn@terra.cl" TargetMode="External"/><Relationship Id="rId379" Type="http://schemas.openxmlformats.org/officeDocument/2006/relationships/hyperlink" Target="mailto:szarzar@municipalidadchillan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palbornoz@protectora.cl;" TargetMode="External"/><Relationship Id="rId239" Type="http://schemas.openxmlformats.org/officeDocument/2006/relationships/hyperlink" Target="mailto:casadelamujer@hotmail.com" TargetMode="External"/><Relationship Id="rId390" Type="http://schemas.openxmlformats.org/officeDocument/2006/relationships/hyperlink" Target="mailto:carolina.solis@mpirque.cl" TargetMode="External"/><Relationship Id="rId404" Type="http://schemas.openxmlformats.org/officeDocument/2006/relationships/hyperlink" Target="mailto:Vh.figueroa@penco.cl" TargetMode="External"/><Relationship Id="rId446" Type="http://schemas.openxmlformats.org/officeDocument/2006/relationships/hyperlink" Target="mailto:opdmejillones@mejillones.cl" TargetMode="External"/><Relationship Id="rId250" Type="http://schemas.openxmlformats.org/officeDocument/2006/relationships/hyperlink" Target="mailto:maipu@eltrampolin.cl;" TargetMode="External"/><Relationship Id="rId271" Type="http://schemas.openxmlformats.org/officeDocument/2006/relationships/hyperlink" Target="mailto:patricio.labra@serpajchile.cl;" TargetMode="External"/><Relationship Id="rId292" Type="http://schemas.openxmlformats.org/officeDocument/2006/relationships/hyperlink" Target="mailto:alcaldesa@munistgo.cl;" TargetMode="External"/><Relationship Id="rId306" Type="http://schemas.openxmlformats.org/officeDocument/2006/relationships/hyperlink" Target="mailto:corporacionchileamerica@gmail.com;" TargetMode="External"/><Relationship Id="rId488" Type="http://schemas.openxmlformats.org/officeDocument/2006/relationships/hyperlink" Target="mailto:opdpitrufquen@gmail.com" TargetMode="External"/><Relationship Id="rId24" Type="http://schemas.openxmlformats.org/officeDocument/2006/relationships/hyperlink" Target="mailto:cenimpaine@fundacionmicasa.cl;" TargetMode="External"/><Relationship Id="rId45" Type="http://schemas.openxmlformats.org/officeDocument/2006/relationships/hyperlink" Target="mailto:fparra@hogardecristo.cl;" TargetMode="External"/><Relationship Id="rId66" Type="http://schemas.openxmlformats.org/officeDocument/2006/relationships/hyperlink" Target="mailto:csoto@rodelillo.cl;" TargetMode="External"/><Relationship Id="rId87" Type="http://schemas.openxmlformats.org/officeDocument/2006/relationships/hyperlink" Target="mailto:piepuentealtooriente@gmail.com;" TargetMode="External"/><Relationship Id="rId110" Type="http://schemas.openxmlformats.org/officeDocument/2006/relationships/hyperlink" Target="mailto:hellenkeller50@yahoo.es;" TargetMode="External"/><Relationship Id="rId131" Type="http://schemas.openxmlformats.org/officeDocument/2006/relationships/hyperlink" Target="mailto:ppcmariajose@rodelillo.cl;" TargetMode="External"/><Relationship Id="rId327" Type="http://schemas.openxmlformats.org/officeDocument/2006/relationships/hyperlink" Target="mailto:alcaldia@loprado.cl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pgonzalez@caldera.cl" TargetMode="External"/><Relationship Id="rId152" Type="http://schemas.openxmlformats.org/officeDocument/2006/relationships/hyperlink" Target="mailto:caranda@corporacionideco.cl;" TargetMode="External"/><Relationship Id="rId173" Type="http://schemas.openxmlformats.org/officeDocument/2006/relationships/hyperlink" Target="mailto:plazcano@nunoa.cl" TargetMode="External"/><Relationship Id="rId194" Type="http://schemas.openxmlformats.org/officeDocument/2006/relationships/hyperlink" Target="mailto:fparra@hogardecristo.cl;" TargetMode="External"/><Relationship Id="rId208" Type="http://schemas.openxmlformats.org/officeDocument/2006/relationships/hyperlink" Target="mailto:ccifuentes@protectora.cl" TargetMode="External"/><Relationship Id="rId229" Type="http://schemas.openxmlformats.org/officeDocument/2006/relationships/hyperlink" Target="mailto:dirdammaipunorte@codeni.cl" TargetMode="External"/><Relationship Id="rId380" Type="http://schemas.openxmlformats.org/officeDocument/2006/relationships/hyperlink" Target="mailto:alcaldemauricioalarcon@gmail.com" TargetMode="External"/><Relationship Id="rId415" Type="http://schemas.openxmlformats.org/officeDocument/2006/relationships/hyperlink" Target="mailto:altodel@123mail.cl" TargetMode="External"/><Relationship Id="rId436" Type="http://schemas.openxmlformats.org/officeDocument/2006/relationships/hyperlink" Target="mailto:opdcabrero@gmail.com" TargetMode="External"/><Relationship Id="rId457" Type="http://schemas.openxmlformats.org/officeDocument/2006/relationships/hyperlink" Target="mailto:abogado@municipalidadgraneros.cl" TargetMode="External"/><Relationship Id="rId240" Type="http://schemas.openxmlformats.org/officeDocument/2006/relationships/hyperlink" Target="mailto:raices@tie.cl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roxana.rifo@munichue.cl" TargetMode="External"/><Relationship Id="rId14" Type="http://schemas.openxmlformats.org/officeDocument/2006/relationships/hyperlink" Target="mailto:corporacionchileamerica@gmail.com;" TargetMode="External"/><Relationship Id="rId35" Type="http://schemas.openxmlformats.org/officeDocument/2006/relationships/hyperlink" Target="mailto:opdcnavia@gmail.com;" TargetMode="External"/><Relationship Id="rId56" Type="http://schemas.openxmlformats.org/officeDocument/2006/relationships/hyperlink" Target="mailto:damlapintana@achnu.cl" TargetMode="External"/><Relationship Id="rId77" Type="http://schemas.openxmlformats.org/officeDocument/2006/relationships/hyperlink" Target="mailto:pibrecoleta@corporacionideco.cl;" TargetMode="External"/><Relationship Id="rId100" Type="http://schemas.openxmlformats.org/officeDocument/2006/relationships/hyperlink" Target="mailto:pibrecolet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alcalde@msramon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cepijrenca@opcion.cl;" TargetMode="External"/><Relationship Id="rId98" Type="http://schemas.openxmlformats.org/officeDocument/2006/relationships/hyperlink" Target="mailto:prmchacabuco@gmail.com;" TargetMode="External"/><Relationship Id="rId121" Type="http://schemas.openxmlformats.org/officeDocument/2006/relationships/hyperlink" Target="mailto:pibsanjoaquin@gmail.com;" TargetMode="External"/><Relationship Id="rId142" Type="http://schemas.openxmlformats.org/officeDocument/2006/relationships/hyperlink" Target="mailto:ppcchicosdebarrio@chasqui.cl;" TargetMode="External"/><Relationship Id="rId163" Type="http://schemas.openxmlformats.org/officeDocument/2006/relationships/hyperlink" Target="mailto:opdlapintana@gmail.com;" TargetMode="External"/><Relationship Id="rId184" Type="http://schemas.openxmlformats.org/officeDocument/2006/relationships/hyperlink" Target="mailto:arojasmonje@hotmail.com" TargetMode="External"/><Relationship Id="rId219" Type="http://schemas.openxmlformats.org/officeDocument/2006/relationships/hyperlink" Target="mailto:ppfsanmarcos@protectora.cl;" TargetMode="External"/><Relationship Id="rId370" Type="http://schemas.openxmlformats.org/officeDocument/2006/relationships/hyperlink" Target="mailto:cristian.tapia@vallenar.cl" TargetMode="External"/><Relationship Id="rId391" Type="http://schemas.openxmlformats.org/officeDocument/2006/relationships/hyperlink" Target="mailto:opdvilcun@gmail.com" TargetMode="External"/><Relationship Id="rId405" Type="http://schemas.openxmlformats.org/officeDocument/2006/relationships/hyperlink" Target="mailto:opd.puren.lossauces@gmail.com" TargetMode="External"/><Relationship Id="rId426" Type="http://schemas.openxmlformats.org/officeDocument/2006/relationships/hyperlink" Target="mailto:opdvallenar@gmail.com" TargetMode="External"/><Relationship Id="rId447" Type="http://schemas.openxmlformats.org/officeDocument/2006/relationships/hyperlink" Target="mailto:didecolaunion@yahoo.es" TargetMode="External"/><Relationship Id="rId230" Type="http://schemas.openxmlformats.org/officeDocument/2006/relationships/hyperlink" Target="mailto:casapre@yahoo.com.ar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adolfoceron@pichidegua.cl" TargetMode="External"/><Relationship Id="rId489" Type="http://schemas.openxmlformats.org/officeDocument/2006/relationships/hyperlink" Target="mailto:opdmaipu@gmail.com" TargetMode="External"/><Relationship Id="rId25" Type="http://schemas.openxmlformats.org/officeDocument/2006/relationships/hyperlink" Target="mailto:pdcpuentealto@gmail.com;" TargetMode="External"/><Relationship Id="rId46" Type="http://schemas.openxmlformats.org/officeDocument/2006/relationships/hyperlink" Target="mailto:mrivera@hogardecristo.cl;" TargetMode="External"/><Relationship Id="rId67" Type="http://schemas.openxmlformats.org/officeDocument/2006/relationships/hyperlink" Target="mailto:opdcolina@gmail.com;" TargetMode="External"/><Relationship Id="rId272" Type="http://schemas.openxmlformats.org/officeDocument/2006/relationships/hyperlink" Target="mailto:incavincav@yahoo.com;" TargetMode="External"/><Relationship Id="rId293" Type="http://schemas.openxmlformats.org/officeDocument/2006/relationships/hyperlink" Target="mailto:alcaldecuadrado@huechuraba.cl;" TargetMode="External"/><Relationship Id="rId307" Type="http://schemas.openxmlformats.org/officeDocument/2006/relationships/hyperlink" Target="mailto:chilederecho@gmail.com" TargetMode="External"/><Relationship Id="rId328" Type="http://schemas.openxmlformats.org/officeDocument/2006/relationships/hyperlink" Target="mailto:alcaldia@sanmiguel.cl;" TargetMode="External"/><Relationship Id="rId349" Type="http://schemas.openxmlformats.org/officeDocument/2006/relationships/hyperlink" Target="mailto:diego.vergara@paine.cl;" TargetMode="External"/><Relationship Id="rId88" Type="http://schemas.openxmlformats.org/officeDocument/2006/relationships/hyperlink" Target="mailto:pie24penalolen@opcion.cl" TargetMode="External"/><Relationship Id="rId111" Type="http://schemas.openxmlformats.org/officeDocument/2006/relationships/hyperlink" Target="mailto:ppcelbosque@yahoo.cl" TargetMode="External"/><Relationship Id="rId132" Type="http://schemas.openxmlformats.org/officeDocument/2006/relationships/hyperlink" Target="mailto:david.covarrubias@serpajchile.cl" TargetMode="External"/><Relationship Id="rId153" Type="http://schemas.openxmlformats.org/officeDocument/2006/relationships/hyperlink" Target="mailto:ppfloprado@opcion.cl;" TargetMode="External"/><Relationship Id="rId174" Type="http://schemas.openxmlformats.org/officeDocument/2006/relationships/hyperlink" Target="mailto:opdmaipu@gmail.com;" TargetMode="External"/><Relationship Id="rId195" Type="http://schemas.openxmlformats.org/officeDocument/2006/relationships/hyperlink" Target="mailto:hnkoinomadelfia@hotmail.com;" TargetMode="External"/><Relationship Id="rId209" Type="http://schemas.openxmlformats.org/officeDocument/2006/relationships/hyperlink" Target="mailto:ctobar@protectora.cl" TargetMode="External"/><Relationship Id="rId360" Type="http://schemas.openxmlformats.org/officeDocument/2006/relationships/hyperlink" Target="mailto:alcaldia@caleradetango.net" TargetMode="External"/><Relationship Id="rId381" Type="http://schemas.openxmlformats.org/officeDocument/2006/relationships/hyperlink" Target="mailto:dgonzalez@chiguayante.cl" TargetMode="External"/><Relationship Id="rId416" Type="http://schemas.openxmlformats.org/officeDocument/2006/relationships/hyperlink" Target="mailto:jocelynrojas@requinoa.cl" TargetMode="External"/><Relationship Id="rId220" Type="http://schemas.openxmlformats.org/officeDocument/2006/relationships/hyperlink" Target="mailto:faedemestacioncentral@gmail.com;" TargetMode="External"/><Relationship Id="rId241" Type="http://schemas.openxmlformats.org/officeDocument/2006/relationships/hyperlink" Target="mailto:gerencia@cormumel.cl;" TargetMode="External"/><Relationship Id="rId437" Type="http://schemas.openxmlformats.org/officeDocument/2006/relationships/hyperlink" Target="mailto:opdmulchen@gmail.com" TargetMode="External"/><Relationship Id="rId458" Type="http://schemas.openxmlformats.org/officeDocument/2006/relationships/hyperlink" Target="mailto:amartinez@quilicura.cl" TargetMode="External"/><Relationship Id="rId479" Type="http://schemas.openxmlformats.org/officeDocument/2006/relationships/hyperlink" Target="mailto:dideco@municipalidadplacilla.cl" TargetMode="External"/><Relationship Id="rId15" Type="http://schemas.openxmlformats.org/officeDocument/2006/relationships/hyperlink" Target="mailto:contacto@tdesperanza.cl" TargetMode="External"/><Relationship Id="rId36" Type="http://schemas.openxmlformats.org/officeDocument/2006/relationships/hyperlink" Target="mailto:faedemestacioncentral@gmail.com;" TargetMode="External"/><Relationship Id="rId57" Type="http://schemas.openxmlformats.org/officeDocument/2006/relationships/hyperlink" Target="mailto:mcrojas@sename.cl;" TargetMode="External"/><Relationship Id="rId262" Type="http://schemas.openxmlformats.org/officeDocument/2006/relationships/hyperlink" Target="mailto:fargomaniz@fundacionlauravicuna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marysanchez.sanjoaquin@gmail.com;" TargetMode="External"/><Relationship Id="rId339" Type="http://schemas.openxmlformats.org/officeDocument/2006/relationships/hyperlink" Target="mailto:mcongregacion@gmail.com;" TargetMode="External"/><Relationship Id="rId490" Type="http://schemas.openxmlformats.org/officeDocument/2006/relationships/hyperlink" Target="mailto:alfredoriquelme@gmail.com" TargetMode="External"/><Relationship Id="rId78" Type="http://schemas.openxmlformats.org/officeDocument/2006/relationships/hyperlink" Target="mailto:piemelipilla@gmail.com;" TargetMode="External"/><Relationship Id="rId99" Type="http://schemas.openxmlformats.org/officeDocument/2006/relationships/hyperlink" Target="mailto:pibhuechuraba@protectora.cl" TargetMode="External"/><Relationship Id="rId101" Type="http://schemas.openxmlformats.org/officeDocument/2006/relationships/hyperlink" Target="mailto:piblapintana@corporacionideco.cl" TargetMode="External"/><Relationship Id="rId122" Type="http://schemas.openxmlformats.org/officeDocument/2006/relationships/hyperlink" Target="mailto:pibct@chasqui.cl;" TargetMode="External"/><Relationship Id="rId143" Type="http://schemas.openxmlformats.org/officeDocument/2006/relationships/hyperlink" Target="mailto:chilederechos@gmail.com" TargetMode="External"/><Relationship Id="rId164" Type="http://schemas.openxmlformats.org/officeDocument/2006/relationships/hyperlink" Target="mailto:opdindependencia@gmail.com;" TargetMode="External"/><Relationship Id="rId185" Type="http://schemas.openxmlformats.org/officeDocument/2006/relationships/hyperlink" Target="mailto:opdtalagante2@gmail.com;" TargetMode="External"/><Relationship Id="rId350" Type="http://schemas.openxmlformats.org/officeDocument/2006/relationships/hyperlink" Target="mailto:luzfontecilla@mariayuda.cl;" TargetMode="External"/><Relationship Id="rId371" Type="http://schemas.openxmlformats.org/officeDocument/2006/relationships/hyperlink" Target="mailto:opdmuniovalle@gmail.com" TargetMode="External"/><Relationship Id="rId406" Type="http://schemas.openxmlformats.org/officeDocument/2006/relationships/hyperlink" Target="mailto:opdhuara@gmail.com" TargetMode="External"/><Relationship Id="rId9" Type="http://schemas.openxmlformats.org/officeDocument/2006/relationships/hyperlink" Target="mailto:administracion.macul@regazo.cl" TargetMode="External"/><Relationship Id="rId210" Type="http://schemas.openxmlformats.org/officeDocument/2006/relationships/hyperlink" Target="mailto:karias@protectora.cl" TargetMode="External"/><Relationship Id="rId392" Type="http://schemas.openxmlformats.org/officeDocument/2006/relationships/hyperlink" Target="mailto:pllanos@galvarinochile.cl" TargetMode="External"/><Relationship Id="rId427" Type="http://schemas.openxmlformats.org/officeDocument/2006/relationships/hyperlink" Target="mailto:opdtiernainfancia@gmail.com" TargetMode="External"/><Relationship Id="rId448" Type="http://schemas.openxmlformats.org/officeDocument/2006/relationships/hyperlink" Target="https://www.facebook.com/opdinfancia.malleconorte" TargetMode="External"/><Relationship Id="rId469" Type="http://schemas.openxmlformats.org/officeDocument/2006/relationships/hyperlink" Target="mailto:manterola.araki@gmail.com" TargetMode="External"/><Relationship Id="rId26" Type="http://schemas.openxmlformats.org/officeDocument/2006/relationships/hyperlink" Target="mailto:pdefundacionleonbloy@gmail.com;" TargetMode="External"/><Relationship Id="rId231" Type="http://schemas.openxmlformats.org/officeDocument/2006/relationships/hyperlink" Target="mailto:ppfconchali@protectora.cl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gianni_casadei@yahoo.es;" TargetMode="External"/><Relationship Id="rId294" Type="http://schemas.openxmlformats.org/officeDocument/2006/relationships/hyperlink" Target="mailto:corporacion@cristojoven.cl;" TargetMode="External"/><Relationship Id="rId308" Type="http://schemas.openxmlformats.org/officeDocument/2006/relationships/hyperlink" Target="mailto:alcaldia@cerronavia.cl" TargetMode="External"/><Relationship Id="rId329" Type="http://schemas.openxmlformats.org/officeDocument/2006/relationships/hyperlink" Target="mailto:sedej.directorio@gmail.com;" TargetMode="External"/><Relationship Id="rId480" Type="http://schemas.openxmlformats.org/officeDocument/2006/relationships/hyperlink" Target="mailto:alcaldia@taltal.cl" TargetMode="External"/><Relationship Id="rId47" Type="http://schemas.openxmlformats.org/officeDocument/2006/relationships/hyperlink" Target="mailto:opdpenalolen@gmail.com;" TargetMode="External"/><Relationship Id="rId68" Type="http://schemas.openxmlformats.org/officeDocument/2006/relationships/hyperlink" Target="mailto:pecrenca@achnu.cl;" TargetMode="External"/><Relationship Id="rId89" Type="http://schemas.openxmlformats.org/officeDocument/2006/relationships/hyperlink" Target="mailto:pie24slbloy@gmail.com" TargetMode="External"/><Relationship Id="rId112" Type="http://schemas.openxmlformats.org/officeDocument/2006/relationships/hyperlink" Target="mailto:artesanosdelavida@yahoo.com;" TargetMode="External"/><Relationship Id="rId133" Type="http://schemas.openxmlformats.org/officeDocument/2006/relationships/hyperlink" Target="mailto:adm_casona@yahoo.com" TargetMode="External"/><Relationship Id="rId154" Type="http://schemas.openxmlformats.org/officeDocument/2006/relationships/hyperlink" Target="mailto:alarenas@protectora.cl" TargetMode="External"/><Relationship Id="rId175" Type="http://schemas.openxmlformats.org/officeDocument/2006/relationships/hyperlink" Target="mailto:angelica.brunel@gendarmeria.cl;" TargetMode="External"/><Relationship Id="rId340" Type="http://schemas.openxmlformats.org/officeDocument/2006/relationships/hyperlink" Target="mailto:ddelgatto@fundacionmicasa.cl;" TargetMode="External"/><Relationship Id="rId361" Type="http://schemas.openxmlformats.org/officeDocument/2006/relationships/hyperlink" Target="https://www.facebook.com/pages/OPD-Cerro-Navia/109369319178982" TargetMode="External"/><Relationship Id="rId196" Type="http://schemas.openxmlformats.org/officeDocument/2006/relationships/hyperlink" Target="mailto:dnorione@ctcinternet.cl" TargetMode="External"/><Relationship Id="rId200" Type="http://schemas.openxmlformats.org/officeDocument/2006/relationships/hyperlink" Target="mailto:faedemestacioncentral@gmail.com;" TargetMode="External"/><Relationship Id="rId382" Type="http://schemas.openxmlformats.org/officeDocument/2006/relationships/hyperlink" Target="mailto:opdtalcahuano@gmail.com" TargetMode="External"/><Relationship Id="rId417" Type="http://schemas.openxmlformats.org/officeDocument/2006/relationships/hyperlink" Target="mailto:mbeitia@interior.gov.cl" TargetMode="External"/><Relationship Id="rId438" Type="http://schemas.openxmlformats.org/officeDocument/2006/relationships/hyperlink" Target="mailto:opdsantajuana@gmail.com" TargetMode="External"/><Relationship Id="rId459" Type="http://schemas.openxmlformats.org/officeDocument/2006/relationships/hyperlink" Target="mailto:hellenkeller50@yahoo.es;" TargetMode="External"/><Relationship Id="rId16" Type="http://schemas.openxmlformats.org/officeDocument/2006/relationships/hyperlink" Target="mailto:apj23colocacion@gmail.com" TargetMode="External"/><Relationship Id="rId221" Type="http://schemas.openxmlformats.org/officeDocument/2006/relationships/hyperlink" Target="mailto:hogarrefugio@gmail.com;" TargetMode="External"/><Relationship Id="rId242" Type="http://schemas.openxmlformats.org/officeDocument/2006/relationships/hyperlink" Target="mailto:aldeamisamigos@yahoo.es;" TargetMode="External"/><Relationship Id="rId263" Type="http://schemas.openxmlformats.org/officeDocument/2006/relationships/hyperlink" Target="mailto:alcaldia@mph.cl;" TargetMode="External"/><Relationship Id="rId284" Type="http://schemas.openxmlformats.org/officeDocument/2006/relationships/hyperlink" Target="mailto:daniel.jadue@recoleta.cl;" TargetMode="External"/><Relationship Id="rId319" Type="http://schemas.openxmlformats.org/officeDocument/2006/relationships/hyperlink" Target="mailto:alcalde@msramon.cl;" TargetMode="External"/><Relationship Id="rId470" Type="http://schemas.openxmlformats.org/officeDocument/2006/relationships/hyperlink" Target="mailto:mhotuh@interior.gov.cl" TargetMode="External"/><Relationship Id="rId491" Type="http://schemas.openxmlformats.org/officeDocument/2006/relationships/hyperlink" Target="mailto:opdpichichelafquen@gmail.com" TargetMode="External"/><Relationship Id="rId37" Type="http://schemas.openxmlformats.org/officeDocument/2006/relationships/hyperlink" Target="mailto:pie24elsalto@opcion.cl" TargetMode="External"/><Relationship Id="rId58" Type="http://schemas.openxmlformats.org/officeDocument/2006/relationships/hyperlink" Target="mailto:casapreegresados@gmail.com;" TargetMode="External"/><Relationship Id="rId79" Type="http://schemas.openxmlformats.org/officeDocument/2006/relationships/hyperlink" Target="mailto:pieentrecerros@gmail.com;" TargetMode="External"/><Relationship Id="rId102" Type="http://schemas.openxmlformats.org/officeDocument/2006/relationships/hyperlink" Target="mailto:cenimpenalolen@fundacionmicasa.cl;" TargetMode="External"/><Relationship Id="rId123" Type="http://schemas.openxmlformats.org/officeDocument/2006/relationships/hyperlink" Target="mailto:ppcnorte@chasqui.cl;" TargetMode="External"/><Relationship Id="rId144" Type="http://schemas.openxmlformats.org/officeDocument/2006/relationships/hyperlink" Target="mailto:juridicocajes@gmail.com;" TargetMode="External"/><Relationship Id="rId330" Type="http://schemas.openxmlformats.org/officeDocument/2006/relationships/hyperlink" Target="mailto:alcalde@nunoa.cl;" TargetMode="External"/><Relationship Id="rId90" Type="http://schemas.openxmlformats.org/officeDocument/2006/relationships/hyperlink" Target="mailto:pie24horassangregorio@gmail.com;" TargetMode="External"/><Relationship Id="rId165" Type="http://schemas.openxmlformats.org/officeDocument/2006/relationships/hyperlink" Target="mailto:opdestacioncentral@gmail.com" TargetMode="External"/><Relationship Id="rId186" Type="http://schemas.openxmlformats.org/officeDocument/2006/relationships/hyperlink" Target="mailto:cenimpenalolen2@fundacionmicasa.cl;" TargetMode="External"/><Relationship Id="rId351" Type="http://schemas.openxmlformats.org/officeDocument/2006/relationships/hyperlink" Target="mailto:jose.zuleta@coresam.cl" TargetMode="External"/><Relationship Id="rId372" Type="http://schemas.openxmlformats.org/officeDocument/2006/relationships/hyperlink" Target="mailto:mcastillo@didecomph.cl" TargetMode="External"/><Relationship Id="rId393" Type="http://schemas.openxmlformats.org/officeDocument/2006/relationships/hyperlink" Target="mailto:opdvictoriaercilla@gmail.com" TargetMode="External"/><Relationship Id="rId407" Type="http://schemas.openxmlformats.org/officeDocument/2006/relationships/hyperlink" Target="mailto:opdpica@gmail.com" TargetMode="External"/><Relationship Id="rId428" Type="http://schemas.openxmlformats.org/officeDocument/2006/relationships/hyperlink" Target="mailto:sbarrazaa@gmail.com" TargetMode="External"/><Relationship Id="rId449" Type="http://schemas.openxmlformats.org/officeDocument/2006/relationships/hyperlink" Target="mailto:aevillagran1@gmail.com" TargetMode="External"/><Relationship Id="rId211" Type="http://schemas.openxmlformats.org/officeDocument/2006/relationships/hyperlink" Target="mailto:piequintanormal@opcion.cl" TargetMode="External"/><Relationship Id="rId232" Type="http://schemas.openxmlformats.org/officeDocument/2006/relationships/hyperlink" Target="mailto:mecantuarias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administracion.macul@regazo.cl;" TargetMode="External"/><Relationship Id="rId309" Type="http://schemas.openxmlformats.org/officeDocument/2006/relationships/hyperlink" Target="mailto:rodrigodelgado@estacioncentral.cl;" TargetMode="External"/><Relationship Id="rId460" Type="http://schemas.openxmlformats.org/officeDocument/2006/relationships/hyperlink" Target="mailto:opd.comunadiegodealmagro@gmail.com" TargetMode="External"/><Relationship Id="rId481" Type="http://schemas.openxmlformats.org/officeDocument/2006/relationships/hyperlink" Target="mailto:opdflorida@gmail.com" TargetMode="External"/><Relationship Id="rId27" Type="http://schemas.openxmlformats.org/officeDocument/2006/relationships/hyperlink" Target="mailto:pibestacioncentral@outlook.com;" TargetMode="External"/><Relationship Id="rId48" Type="http://schemas.openxmlformats.org/officeDocument/2006/relationships/hyperlink" Target="mailto:pherrada@fundaciondonbosco.cl;" TargetMode="External"/><Relationship Id="rId69" Type="http://schemas.openxmlformats.org/officeDocument/2006/relationships/hyperlink" Target="mailto:jovenenredmaipu@gmail.com;" TargetMode="External"/><Relationship Id="rId113" Type="http://schemas.openxmlformats.org/officeDocument/2006/relationships/hyperlink" Target="mailto:ppcmelipilla@gmail.com;" TargetMode="External"/><Relationship Id="rId134" Type="http://schemas.openxmlformats.org/officeDocument/2006/relationships/hyperlink" Target="mailto:ppc.acuarela@gmail.com;" TargetMode="External"/><Relationship Id="rId320" Type="http://schemas.openxmlformats.org/officeDocument/2006/relationships/hyperlink" Target="mailto:mtsepulveda@codeni.cl;" TargetMode="External"/><Relationship Id="rId80" Type="http://schemas.openxmlformats.org/officeDocument/2006/relationships/hyperlink" Target="mailto:llizana@opcion.cl" TargetMode="External"/><Relationship Id="rId155" Type="http://schemas.openxmlformats.org/officeDocument/2006/relationships/hyperlink" Target="mailto:opdconchali@gmail.com;" TargetMode="External"/><Relationship Id="rId176" Type="http://schemas.openxmlformats.org/officeDocument/2006/relationships/hyperlink" Target="mailto:dirdammaipu@codeni.cl;" TargetMode="External"/><Relationship Id="rId197" Type="http://schemas.openxmlformats.org/officeDocument/2006/relationships/hyperlink" Target="mailto:opdpudahuel@gmail.com;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opdlapintana?fref=ts" TargetMode="External"/><Relationship Id="rId383" Type="http://schemas.openxmlformats.org/officeDocument/2006/relationships/hyperlink" Target="https://www.facebook.com/" TargetMode="External"/><Relationship Id="rId418" Type="http://schemas.openxmlformats.org/officeDocument/2006/relationships/hyperlink" Target="mailto:opd@temuco.cl" TargetMode="External"/><Relationship Id="rId439" Type="http://schemas.openxmlformats.org/officeDocument/2006/relationships/hyperlink" Target="mailto:fernandoalcaldiapozoalmonte@hot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casapre@yahoo.com.ar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ffierro@acym.cl;" TargetMode="External"/><Relationship Id="rId285" Type="http://schemas.openxmlformats.org/officeDocument/2006/relationships/hyperlink" Target="mailto:mzambra@cchen.cl;" TargetMode="External"/><Relationship Id="rId450" Type="http://schemas.openxmlformats.org/officeDocument/2006/relationships/hyperlink" Target="mailto:rlau@interior.gov.cl" TargetMode="External"/><Relationship Id="rId471" Type="http://schemas.openxmlformats.org/officeDocument/2006/relationships/hyperlink" Target="mailto:caballeria_alcalde@munirinconada.cl" TargetMode="External"/><Relationship Id="rId17" Type="http://schemas.openxmlformats.org/officeDocument/2006/relationships/hyperlink" Target="mailto:pdepudahuel.casona@gmail.com;" TargetMode="External"/><Relationship Id="rId38" Type="http://schemas.openxmlformats.org/officeDocument/2006/relationships/hyperlink" Target="mailto:kaicheleg@gmail.com;" TargetMode="External"/><Relationship Id="rId59" Type="http://schemas.openxmlformats.org/officeDocument/2006/relationships/hyperlink" Target="mailto:opd@quilicura.cl" TargetMode="External"/><Relationship Id="rId103" Type="http://schemas.openxmlformats.org/officeDocument/2006/relationships/hyperlink" Target="mailto:opd.melipilla@cormumel.cl;" TargetMode="External"/><Relationship Id="rId124" Type="http://schemas.openxmlformats.org/officeDocument/2006/relationships/hyperlink" Target="mailto:ppc_comunidad@chasqui.cl;" TargetMode="External"/><Relationship Id="rId310" Type="http://schemas.openxmlformats.org/officeDocument/2006/relationships/hyperlink" Target="mailto:sadimelo@imelbosque.cl" TargetMode="External"/><Relationship Id="rId492" Type="http://schemas.openxmlformats.org/officeDocument/2006/relationships/hyperlink" Target="mailto:mriquelme@munifutrono.cl" TargetMode="External"/><Relationship Id="rId70" Type="http://schemas.openxmlformats.org/officeDocument/2006/relationships/hyperlink" Target="mailto:enaccionjoven@gmail.com;" TargetMode="External"/><Relationship Id="rId91" Type="http://schemas.openxmlformats.org/officeDocument/2006/relationships/hyperlink" Target="mailto:pie.yungay@gmail.com;" TargetMode="External"/><Relationship Id="rId145" Type="http://schemas.openxmlformats.org/officeDocument/2006/relationships/hyperlink" Target="mailto:direccion.remolinos@gmail.com;" TargetMode="External"/><Relationship Id="rId166" Type="http://schemas.openxmlformats.org/officeDocument/2006/relationships/hyperlink" Target="mailto:prmtalagante@gmail.com" TargetMode="External"/><Relationship Id="rId187" Type="http://schemas.openxmlformats.org/officeDocument/2006/relationships/hyperlink" Target="mailto:opdcaleradetango@gmail.com;" TargetMode="External"/><Relationship Id="rId331" Type="http://schemas.openxmlformats.org/officeDocument/2006/relationships/hyperlink" Target="mailto:alcaldia@colina.cl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karymarticorena@gmail.com" TargetMode="External"/><Relationship Id="rId394" Type="http://schemas.openxmlformats.org/officeDocument/2006/relationships/hyperlink" Target="mailto:opdprecordilleracuncomelipeuco@gmail.com" TargetMode="External"/><Relationship Id="rId408" Type="http://schemas.openxmlformats.org/officeDocument/2006/relationships/hyperlink" Target="https://es-la.facebook.com/pages/Ilustre-Municipalidad-de-Huara/" TargetMode="External"/><Relationship Id="rId429" Type="http://schemas.openxmlformats.org/officeDocument/2006/relationships/hyperlink" Target="mailto:opdlaligu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oramirez@corporacionideco.cl" TargetMode="External"/><Relationship Id="rId233" Type="http://schemas.openxmlformats.org/officeDocument/2006/relationships/hyperlink" Target="mailto:angelica.brunel@gendarmeria.cl;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caldera@gmail.com;" TargetMode="External"/><Relationship Id="rId28" Type="http://schemas.openxmlformats.org/officeDocument/2006/relationships/hyperlink" Target="mailto:pdcrecoleta@tdesperanza.cl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iesanramon@fundacionleonbloy.cl;" TargetMode="External"/><Relationship Id="rId275" Type="http://schemas.openxmlformats.org/officeDocument/2006/relationships/hyperlink" Target="mailto:hellenkeller50@yahoo.es;" TargetMode="External"/><Relationship Id="rId296" Type="http://schemas.openxmlformats.org/officeDocument/2006/relationships/hyperlink" Target="mailto:alcaldesa@penalolen.cl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https://www.facebook.com/opd.delhuasco?fref=ts" TargetMode="External"/><Relationship Id="rId482" Type="http://schemas.openxmlformats.org/officeDocument/2006/relationships/hyperlink" Target="mailto:opdsanrafael@gmail.com" TargetMode="External"/><Relationship Id="rId60" Type="http://schemas.openxmlformats.org/officeDocument/2006/relationships/hyperlink" Target="mailto:piesector1@gmail.com;" TargetMode="External"/><Relationship Id="rId81" Type="http://schemas.openxmlformats.org/officeDocument/2006/relationships/hyperlink" Target="mailto:hellenkellerdamtalagante@yahoo.es;" TargetMode="External"/><Relationship Id="rId135" Type="http://schemas.openxmlformats.org/officeDocument/2006/relationships/hyperlink" Target="mailto:ppcmariapinto@adra.cl;" TargetMode="External"/><Relationship Id="rId156" Type="http://schemas.openxmlformats.org/officeDocument/2006/relationships/hyperlink" Target="mailto:opdsanramon@gmail.com;" TargetMode="External"/><Relationship Id="rId177" Type="http://schemas.openxmlformats.org/officeDocument/2006/relationships/hyperlink" Target="mailto:damsantiagobloy@gmail.com" TargetMode="External"/><Relationship Id="rId198" Type="http://schemas.openxmlformats.org/officeDocument/2006/relationships/hyperlink" Target="mailto:opd@loprado.cl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.talagante?fref=ts" TargetMode="External"/><Relationship Id="rId384" Type="http://schemas.openxmlformats.org/officeDocument/2006/relationships/hyperlink" Target="mailto:opdlebu@gmail.com;" TargetMode="External"/><Relationship Id="rId419" Type="http://schemas.openxmlformats.org/officeDocument/2006/relationships/hyperlink" Target="mailto:opdentreriosaraucania@gmail.com" TargetMode="External"/><Relationship Id="rId202" Type="http://schemas.openxmlformats.org/officeDocument/2006/relationships/hyperlink" Target="mailto:maipu@eltrampolin.cl;" TargetMode="External"/><Relationship Id="rId223" Type="http://schemas.openxmlformats.org/officeDocument/2006/relationships/hyperlink" Target="mailto:opd.paine@gmail.com;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opdcasablanca.coordinacion@gmail.com" TargetMode="External"/><Relationship Id="rId18" Type="http://schemas.openxmlformats.org/officeDocument/2006/relationships/hyperlink" Target="mailto:ppcpenalolen@gmail.com;" TargetMode="External"/><Relationship Id="rId39" Type="http://schemas.openxmlformats.org/officeDocument/2006/relationships/hyperlink" Target="mailto:ppctiltil@hogardecristo.cl;" TargetMode="External"/><Relationship Id="rId265" Type="http://schemas.openxmlformats.org/officeDocument/2006/relationships/hyperlink" Target="mailto:juancarrasco@quilicura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coordinacionopd@munisanfernando.com" TargetMode="External"/><Relationship Id="rId472" Type="http://schemas.openxmlformats.org/officeDocument/2006/relationships/hyperlink" Target="http://www.facebook.com/profile.php?id=100011527728544" TargetMode="External"/><Relationship Id="rId493" Type="http://schemas.openxmlformats.org/officeDocument/2006/relationships/hyperlink" Target="mailto:oficinaprotecciondederechos@imtocopilla.cl" TargetMode="External"/><Relationship Id="rId50" Type="http://schemas.openxmlformats.org/officeDocument/2006/relationships/hyperlink" Target="mailto:fmontes@sename.cl;" TargetMode="External"/><Relationship Id="rId104" Type="http://schemas.openxmlformats.org/officeDocument/2006/relationships/hyperlink" Target="mailto:ppc.espiral@gmail.com;" TargetMode="External"/><Relationship Id="rId125" Type="http://schemas.openxmlformats.org/officeDocument/2006/relationships/hyperlink" Target="mailto:pie@chasqui.cl;" TargetMode="External"/><Relationship Id="rId146" Type="http://schemas.openxmlformats.org/officeDocument/2006/relationships/hyperlink" Target="mailto:meninf@gmail.com" TargetMode="External"/><Relationship Id="rId167" Type="http://schemas.openxmlformats.org/officeDocument/2006/relationships/hyperlink" Target="mailto:pieelbosque@opcion.cl" TargetMode="External"/><Relationship Id="rId188" Type="http://schemas.openxmlformats.org/officeDocument/2006/relationships/hyperlink" Target="mailto:jair.alvarez@mpuentealto.cl;" TargetMode="External"/><Relationship Id="rId311" Type="http://schemas.openxmlformats.org/officeDocument/2006/relationships/hyperlink" Target="mailto:ALCALDIA@CALERADETANGO.NET" TargetMode="External"/><Relationship Id="rId332" Type="http://schemas.openxmlformats.org/officeDocument/2006/relationships/hyperlink" Target="mailto:cvittori@maipu.cl;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ro.guarda276@gmail.com" TargetMode="External"/><Relationship Id="rId395" Type="http://schemas.openxmlformats.org/officeDocument/2006/relationships/hyperlink" Target="mailto:opd.puren.lossauces@gmail.com" TargetMode="External"/><Relationship Id="rId409" Type="http://schemas.openxmlformats.org/officeDocument/2006/relationships/hyperlink" Target="mailto:OPD@MUNIPUNITAQUI.CL%20;%20leslie" TargetMode="External"/><Relationship Id="rId71" Type="http://schemas.openxmlformats.org/officeDocument/2006/relationships/hyperlink" Target="mailto:pibsantarosa@protectora.cl;" TargetMode="External"/><Relationship Id="rId92" Type="http://schemas.openxmlformats.org/officeDocument/2006/relationships/hyperlink" Target="mailto:pie.santotomas@gmail.com" TargetMode="External"/><Relationship Id="rId213" Type="http://schemas.openxmlformats.org/officeDocument/2006/relationships/hyperlink" Target="mailto:haguirre@rodelillo.cl" TargetMode="External"/><Relationship Id="rId234" Type="http://schemas.openxmlformats.org/officeDocument/2006/relationships/hyperlink" Target="mailto:cv.mery@gmail.com;" TargetMode="External"/><Relationship Id="rId420" Type="http://schemas.openxmlformats.org/officeDocument/2006/relationships/hyperlink" Target="https://www.facebook.com/OPDCauquenes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dirmagtalagante@codeni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cv.mery@gmail.com;" TargetMode="External"/><Relationship Id="rId297" Type="http://schemas.openxmlformats.org/officeDocument/2006/relationships/hyperlink" Target="mailto:alcalde@mpuentealto.cl" TargetMode="External"/><Relationship Id="rId441" Type="http://schemas.openxmlformats.org/officeDocument/2006/relationships/hyperlink" Target="mailto:francisca.banderas@gmail.com" TargetMode="External"/><Relationship Id="rId462" Type="http://schemas.openxmlformats.org/officeDocument/2006/relationships/hyperlink" Target="https://www.facebook.com/opd.altodelcarmen?fref=ts" TargetMode="External"/><Relationship Id="rId483" Type="http://schemas.openxmlformats.org/officeDocument/2006/relationships/hyperlink" Target="mailto:gmagallanes@interior.gov.cl" TargetMode="External"/><Relationship Id="rId40" Type="http://schemas.openxmlformats.org/officeDocument/2006/relationships/hyperlink" Target="mailto:piepenalolen@corporacionideco.cl;" TargetMode="External"/><Relationship Id="rId115" Type="http://schemas.openxmlformats.org/officeDocument/2006/relationships/hyperlink" Target="mailto:centroacogidaraices@gmail.com;" TargetMode="External"/><Relationship Id="rId136" Type="http://schemas.openxmlformats.org/officeDocument/2006/relationships/hyperlink" Target="mailto:corporacion@cristojoven.cl;" TargetMode="External"/><Relationship Id="rId157" Type="http://schemas.openxmlformats.org/officeDocument/2006/relationships/hyperlink" Target="mailto:piecolina@gmail.com;" TargetMode="External"/><Relationship Id="rId178" Type="http://schemas.openxmlformats.org/officeDocument/2006/relationships/hyperlink" Target="mailto:diagnosticoquintanormal@opcion.cl;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gerencia@cmcerronavia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mailto:roberto.jacob@laserena.cl" TargetMode="External"/><Relationship Id="rId61" Type="http://schemas.openxmlformats.org/officeDocument/2006/relationships/hyperlink" Target="mailto:aldeabuencamino@yahoo.es;" TargetMode="External"/><Relationship Id="rId82" Type="http://schemas.openxmlformats.org/officeDocument/2006/relationships/hyperlink" Target="mailto:piblagranja24horas@gmail.com;" TargetMode="External"/><Relationship Id="rId199" Type="http://schemas.openxmlformats.org/officeDocument/2006/relationships/hyperlink" Target="mailto:opdcnavia@gmail.com;" TargetMode="External"/><Relationship Id="rId203" Type="http://schemas.openxmlformats.org/officeDocument/2006/relationships/hyperlink" Target="mailto:ppcinfanciaencomunidad@gmail.com" TargetMode="External"/><Relationship Id="rId385" Type="http://schemas.openxmlformats.org/officeDocument/2006/relationships/hyperlink" Target="mailto:opdbuin@buin.cl" TargetMode="External"/><Relationship Id="rId19" Type="http://schemas.openxmlformats.org/officeDocument/2006/relationships/hyperlink" Target="mailto:cahumada@opcion.cl;" TargetMode="External"/><Relationship Id="rId224" Type="http://schemas.openxmlformats.org/officeDocument/2006/relationships/hyperlink" Target="mailto:ppfelbosque@gmail.com" TargetMode="External"/><Relationship Id="rId245" Type="http://schemas.openxmlformats.org/officeDocument/2006/relationships/hyperlink" Target="mailto:sisterisabel2003@yahoo.es" TargetMode="External"/><Relationship Id="rId266" Type="http://schemas.openxmlformats.org/officeDocument/2006/relationships/hyperlink" Target="mailto:Carlos.quintana@gendarmeria.cl;" TargetMode="External"/><Relationship Id="rId287" Type="http://schemas.openxmlformats.org/officeDocument/2006/relationships/hyperlink" Target="mailto:rabascal@colmena.cl;" TargetMode="External"/><Relationship Id="rId410" Type="http://schemas.openxmlformats.org/officeDocument/2006/relationships/hyperlink" Target="mailto:dideco@combarbala.cl" TargetMode="External"/><Relationship Id="rId431" Type="http://schemas.openxmlformats.org/officeDocument/2006/relationships/hyperlink" Target="mailto:opd@renca.cl" TargetMode="External"/><Relationship Id="rId452" Type="http://schemas.openxmlformats.org/officeDocument/2006/relationships/hyperlink" Target="mailto:opd@providencia.cl" TargetMode="External"/><Relationship Id="rId473" Type="http://schemas.openxmlformats.org/officeDocument/2006/relationships/hyperlink" Target="https://www.facebook.com/opd.maipu" TargetMode="External"/><Relationship Id="rId494" Type="http://schemas.openxmlformats.org/officeDocument/2006/relationships/hyperlink" Target="mailto:opd@penco.cl" TargetMode="External"/><Relationship Id="rId30" Type="http://schemas.openxmlformats.org/officeDocument/2006/relationships/hyperlink" Target="mailto:adrachile@adra.cl;" TargetMode="External"/><Relationship Id="rId105" Type="http://schemas.openxmlformats.org/officeDocument/2006/relationships/hyperlink" Target="mailto:ppc.arcoiris@gmail.com;" TargetMode="External"/><Relationship Id="rId126" Type="http://schemas.openxmlformats.org/officeDocument/2006/relationships/hyperlink" Target="mailto:ppchrojas@opcion.cl" TargetMode="External"/><Relationship Id="rId147" Type="http://schemas.openxmlformats.org/officeDocument/2006/relationships/hyperlink" Target="mailto:cavas@investigaciones.cl" TargetMode="External"/><Relationship Id="rId168" Type="http://schemas.openxmlformats.org/officeDocument/2006/relationships/hyperlink" Target="mailto:prmindependencia@gmail.com" TargetMode="External"/><Relationship Id="rId312" Type="http://schemas.openxmlformats.org/officeDocument/2006/relationships/hyperlink" Target="mailto:gabinete@mpudahuel.cl" TargetMode="External"/><Relationship Id="rId333" Type="http://schemas.openxmlformats.org/officeDocument/2006/relationships/hyperlink" Target="mailto:alcaldesa@quintanormal.cl;" TargetMode="External"/><Relationship Id="rId354" Type="http://schemas.openxmlformats.org/officeDocument/2006/relationships/hyperlink" Target="mailto:cv.mery@gmail.com;" TargetMode="External"/><Relationship Id="rId51" Type="http://schemas.openxmlformats.org/officeDocument/2006/relationships/hyperlink" Target="mailto:pde.penalolen@gmail.com;" TargetMode="External"/><Relationship Id="rId72" Type="http://schemas.openxmlformats.org/officeDocument/2006/relationships/hyperlink" Target="mailto:caidvidanueva@gmail.com;" TargetMode="External"/><Relationship Id="rId93" Type="http://schemas.openxmlformats.org/officeDocument/2006/relationships/hyperlink" Target="mailto:opd_quintanormal@hotmail.cl;" TargetMode="External"/><Relationship Id="rId189" Type="http://schemas.openxmlformats.org/officeDocument/2006/relationships/hyperlink" Target="mailto:hsparmengolrec@yahoo.es;" TargetMode="External"/><Relationship Id="rId375" Type="http://schemas.openxmlformats.org/officeDocument/2006/relationships/hyperlink" Target="https://www.facebook.com/opd.puertovaras?fref=ts" TargetMode="External"/><Relationship Id="rId396" Type="http://schemas.openxmlformats.org/officeDocument/2006/relationships/hyperlink" Target="mailto:alcaldia@municunco.cl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macarena.varas@fundacionleonbloy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smercado@fundaciondonbosco.cl;" TargetMode="External"/><Relationship Id="rId298" Type="http://schemas.openxmlformats.org/officeDocument/2006/relationships/hyperlink" Target="mailto:macarenac@rodelillo.cl;" TargetMode="External"/><Relationship Id="rId400" Type="http://schemas.openxmlformats.org/officeDocument/2006/relationships/hyperlink" Target="mailto:opdcoihueco@gmail.com" TargetMode="External"/><Relationship Id="rId421" Type="http://schemas.openxmlformats.org/officeDocument/2006/relationships/hyperlink" Target="mailto:diana.betanzo@munipangui.cl" TargetMode="External"/><Relationship Id="rId442" Type="http://schemas.openxmlformats.org/officeDocument/2006/relationships/hyperlink" Target="mailto:karens.espinoza.r@gmail.com" TargetMode="External"/><Relationship Id="rId463" Type="http://schemas.openxmlformats.org/officeDocument/2006/relationships/hyperlink" Target="https://www.facebook.com/OPD-San-Pedro-de-la-Paz-1723548154543188/?fref=ts" TargetMode="External"/><Relationship Id="rId484" Type="http://schemas.openxmlformats.org/officeDocument/2006/relationships/hyperlink" Target="mailto:opdsanpedromelipilla@gmail.com" TargetMode="External"/><Relationship Id="rId116" Type="http://schemas.openxmlformats.org/officeDocument/2006/relationships/hyperlink" Target="mailto:fsilva@coanil.cl" TargetMode="External"/><Relationship Id="rId137" Type="http://schemas.openxmlformats.org/officeDocument/2006/relationships/hyperlink" Target="mailto:chilederechos@gmail.com" TargetMode="External"/><Relationship Id="rId158" Type="http://schemas.openxmlformats.org/officeDocument/2006/relationships/hyperlink" Target="mailto:opdsanmiguel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inscrim@investigaciones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pamctrr@gmail.com;" TargetMode="External"/><Relationship Id="rId41" Type="http://schemas.openxmlformats.org/officeDocument/2006/relationships/hyperlink" Target="mailto:opdlampa@gmail.com;" TargetMode="External"/><Relationship Id="rId62" Type="http://schemas.openxmlformats.org/officeDocument/2006/relationships/hyperlink" Target="mailto:uajazmines@coanil.cl" TargetMode="External"/><Relationship Id="rId83" Type="http://schemas.openxmlformats.org/officeDocument/2006/relationships/hyperlink" Target="mailto:diagnosticoindependencia@opcion.cl;" TargetMode="External"/><Relationship Id="rId179" Type="http://schemas.openxmlformats.org/officeDocument/2006/relationships/hyperlink" Target="mailto:diagnosticonunoa@opcion.cl" TargetMode="External"/><Relationship Id="rId365" Type="http://schemas.openxmlformats.org/officeDocument/2006/relationships/hyperlink" Target="mailto:alcaldia@municipalidadvicuna.cl" TargetMode="External"/><Relationship Id="rId386" Type="http://schemas.openxmlformats.org/officeDocument/2006/relationships/hyperlink" Target="mailto:opd@padrelascasas.cl" TargetMode="External"/><Relationship Id="rId190" Type="http://schemas.openxmlformats.org/officeDocument/2006/relationships/hyperlink" Target="mailto:uacamelias@coanil.cl" TargetMode="External"/><Relationship Id="rId204" Type="http://schemas.openxmlformats.org/officeDocument/2006/relationships/hyperlink" Target="mailto:piesantaana@opcion.cl;" TargetMode="External"/><Relationship Id="rId225" Type="http://schemas.openxmlformats.org/officeDocument/2006/relationships/hyperlink" Target="mailto:ppc.cerronavia@protectora.cl;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cruiz@corpcolina.cl;" TargetMode="External"/><Relationship Id="rId411" Type="http://schemas.openxmlformats.org/officeDocument/2006/relationships/hyperlink" Target="mailto:opd@munielmonte.cl" TargetMode="External"/><Relationship Id="rId432" Type="http://schemas.openxmlformats.org/officeDocument/2006/relationships/hyperlink" Target="mailto:opdwekintun@gmail.com" TargetMode="External"/><Relationship Id="rId453" Type="http://schemas.openxmlformats.org/officeDocument/2006/relationships/hyperlink" Target="mailto:opdsjavierva@gmail.com" TargetMode="External"/><Relationship Id="rId474" Type="http://schemas.openxmlformats.org/officeDocument/2006/relationships/hyperlink" Target="mailto:ccontreras@munilahiguera.cl" TargetMode="External"/><Relationship Id="rId106" Type="http://schemas.openxmlformats.org/officeDocument/2006/relationships/hyperlink" Target="mailto:salvarado@hogardecristo.cl" TargetMode="External"/><Relationship Id="rId127" Type="http://schemas.openxmlformats.org/officeDocument/2006/relationships/hyperlink" Target="mailto:ppcsangregorio@rodelillo.cl;" TargetMode="External"/><Relationship Id="rId313" Type="http://schemas.openxmlformats.org/officeDocument/2006/relationships/hyperlink" Target="mailto:rleiva@talagante.cl;" TargetMode="External"/><Relationship Id="rId495" Type="http://schemas.openxmlformats.org/officeDocument/2006/relationships/hyperlink" Target="mailto:opd@chiguayante.cl" TargetMode="External"/><Relationship Id="rId10" Type="http://schemas.openxmlformats.org/officeDocument/2006/relationships/hyperlink" Target="mailto:fundacionpadresemeria@123hotmail.es" TargetMode="External"/><Relationship Id="rId31" Type="http://schemas.openxmlformats.org/officeDocument/2006/relationships/hyperlink" Target="mailto:cepijlapintana@opcion.cl;" TargetMode="External"/><Relationship Id="rId52" Type="http://schemas.openxmlformats.org/officeDocument/2006/relationships/hyperlink" Target="mailto:ppcpehuen@ongsurcos.cl;" TargetMode="External"/><Relationship Id="rId73" Type="http://schemas.openxmlformats.org/officeDocument/2006/relationships/hyperlink" Target="mailto:uaceibos@coanil.cl;" TargetMode="External"/><Relationship Id="rId94" Type="http://schemas.openxmlformats.org/officeDocument/2006/relationships/hyperlink" Target="mailto:raicesponiente@tie.cl;" TargetMode="External"/><Relationship Id="rId148" Type="http://schemas.openxmlformats.org/officeDocument/2006/relationships/hyperlink" Target="mailto:damlacisterna@gmail.com" TargetMode="External"/><Relationship Id="rId169" Type="http://schemas.openxmlformats.org/officeDocument/2006/relationships/hyperlink" Target="mailto:crieselquijote@gmail.com;" TargetMode="External"/><Relationship Id="rId334" Type="http://schemas.openxmlformats.org/officeDocument/2006/relationships/hyperlink" Target="mailto:alcaldia@lobarnechea.cl;" TargetMode="External"/><Relationship Id="rId355" Type="http://schemas.openxmlformats.org/officeDocument/2006/relationships/hyperlink" Target="mailto:hellenkeller50@yahoo.es;" TargetMode="External"/><Relationship Id="rId376" Type="http://schemas.openxmlformats.org/officeDocument/2006/relationships/hyperlink" Target="https://www.facebook.com/pages/OPD-Chillan/640870422672746?fref=ts" TargetMode="External"/><Relationship Id="rId397" Type="http://schemas.openxmlformats.org/officeDocument/2006/relationships/hyperlink" Target="mailto:opdsanpedrodelapaz@gmail.com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onggrada@gmail.com;" TargetMode="External"/><Relationship Id="rId215" Type="http://schemas.openxmlformats.org/officeDocument/2006/relationships/hyperlink" Target="mailto:administracion.macul@regazo.cl" TargetMode="External"/><Relationship Id="rId236" Type="http://schemas.openxmlformats.org/officeDocument/2006/relationships/hyperlink" Target="mailto:ppcamanecer@corporacionideco.cl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sannicolasportezuelo@gmail.com" TargetMode="External"/><Relationship Id="rId422" Type="http://schemas.openxmlformats.org/officeDocument/2006/relationships/hyperlink" Target="mailto:opd.curacavi@gmail.com" TargetMode="External"/><Relationship Id="rId443" Type="http://schemas.openxmlformats.org/officeDocument/2006/relationships/hyperlink" Target="mailto:pablo.salazar@santabarbara.cl" TargetMode="External"/><Relationship Id="rId464" Type="http://schemas.openxmlformats.org/officeDocument/2006/relationships/hyperlink" Target="mailto:alcaldia@imfreirina.cl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@munifrutillar.cl" TargetMode="External"/><Relationship Id="rId42" Type="http://schemas.openxmlformats.org/officeDocument/2006/relationships/hyperlink" Target="mailto:ppclobarnechea@gmail.com;" TargetMode="External"/><Relationship Id="rId84" Type="http://schemas.openxmlformats.org/officeDocument/2006/relationships/hyperlink" Target="mailto:nuvia.caro@sename.cl;" TargetMode="External"/><Relationship Id="rId138" Type="http://schemas.openxmlformats.org/officeDocument/2006/relationships/hyperlink" Target="mailto:quintanormal@rodelillo.cl;" TargetMode="External"/><Relationship Id="rId345" Type="http://schemas.openxmlformats.org/officeDocument/2006/relationships/hyperlink" Target="mailto:mcongregacion@gmail.com;" TargetMode="External"/><Relationship Id="rId387" Type="http://schemas.openxmlformats.org/officeDocument/2006/relationships/hyperlink" Target="mailto:municipalidad@nuevaimperial.cl" TargetMode="External"/><Relationship Id="rId191" Type="http://schemas.openxmlformats.org/officeDocument/2006/relationships/hyperlink" Target="mailto:opdsanbernardo@gmail.com" TargetMode="External"/><Relationship Id="rId205" Type="http://schemas.openxmlformats.org/officeDocument/2006/relationships/hyperlink" Target="mailto:piesector2@gmail.com;" TargetMode="External"/><Relationship Id="rId247" Type="http://schemas.openxmlformats.org/officeDocument/2006/relationships/hyperlink" Target="mailto:jorgeale@adra.cl;" TargetMode="External"/><Relationship Id="rId412" Type="http://schemas.openxmlformats.org/officeDocument/2006/relationships/hyperlink" Target="mailto:rrozas@muniporvenir.cl" TargetMode="External"/><Relationship Id="rId107" Type="http://schemas.openxmlformats.org/officeDocument/2006/relationships/hyperlink" Target="mailto:hogarrefugio@gmail.com;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loyolahuasco@gmail.com" TargetMode="External"/><Relationship Id="rId496" Type="http://schemas.openxmlformats.org/officeDocument/2006/relationships/hyperlink" Target="mailto:opdiqq@gmail.com" TargetMode="External"/><Relationship Id="rId11" Type="http://schemas.openxmlformats.org/officeDocument/2006/relationships/hyperlink" Target="mailto:mcastillo@mph.cl;" TargetMode="External"/><Relationship Id="rId53" Type="http://schemas.openxmlformats.org/officeDocument/2006/relationships/hyperlink" Target="mailto:cenimsanbernardo@fundacionmicasa.cl;" TargetMode="External"/><Relationship Id="rId149" Type="http://schemas.openxmlformats.org/officeDocument/2006/relationships/hyperlink" Target="mailto:cepijnunoa@opcion.cl" TargetMode="External"/><Relationship Id="rId314" Type="http://schemas.openxmlformats.org/officeDocument/2006/relationships/hyperlink" Target="mailto:pvargas@corporacionlampa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alcaldia@quillon.cl" TargetMode="External"/><Relationship Id="rId95" Type="http://schemas.openxmlformats.org/officeDocument/2006/relationships/hyperlink" Target="mailto:faedemsantiagofundaciondem2009@gmail.com" TargetMode="External"/><Relationship Id="rId160" Type="http://schemas.openxmlformats.org/officeDocument/2006/relationships/hyperlink" Target="mailto:piesantiago@gmail.com;" TargetMode="External"/><Relationship Id="rId216" Type="http://schemas.openxmlformats.org/officeDocument/2006/relationships/hyperlink" Target="mailto:hogarsanfranciscoderegis@gmail.com;" TargetMode="External"/><Relationship Id="rId423" Type="http://schemas.openxmlformats.org/officeDocument/2006/relationships/hyperlink" Target="mailto:opdcartagena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mailto:alcaldia@putaendo.cl" TargetMode="External"/><Relationship Id="rId22" Type="http://schemas.openxmlformats.org/officeDocument/2006/relationships/hyperlink" Target="mailto:amonjes@opcion.cl;" TargetMode="External"/><Relationship Id="rId64" Type="http://schemas.openxmlformats.org/officeDocument/2006/relationships/hyperlink" Target="mailto:aldeamisamigos@yahoo.es;" TargetMode="External"/><Relationship Id="rId118" Type="http://schemas.openxmlformats.org/officeDocument/2006/relationships/hyperlink" Target="mailto:ppcmarialuisabombal@opcion.cl;" TargetMode="External"/><Relationship Id="rId325" Type="http://schemas.openxmlformats.org/officeDocument/2006/relationships/hyperlink" Target="mailto:raices@tie.cl" TargetMode="External"/><Relationship Id="rId367" Type="http://schemas.openxmlformats.org/officeDocument/2006/relationships/hyperlink" Target="https://www.facebook.com/opdpuntaarenas" TargetMode="External"/><Relationship Id="rId171" Type="http://schemas.openxmlformats.org/officeDocument/2006/relationships/hyperlink" Target="mailto:cepijlaflorida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hogarquillahua@yahoo.es" TargetMode="External"/><Relationship Id="rId434" Type="http://schemas.openxmlformats.org/officeDocument/2006/relationships/hyperlink" Target="mailto:opddepenaflor@gmail.com" TargetMode="External"/><Relationship Id="rId476" Type="http://schemas.openxmlformats.org/officeDocument/2006/relationships/hyperlink" Target="mailto:ccordinacionopdmalloa@gmail.com" TargetMode="External"/><Relationship Id="rId33" Type="http://schemas.openxmlformats.org/officeDocument/2006/relationships/hyperlink" Target="mailto:cepijsantiago@opcion.cl;" TargetMode="External"/><Relationship Id="rId129" Type="http://schemas.openxmlformats.org/officeDocument/2006/relationships/hyperlink" Target="mailto:pibmaipu@protectora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Carlos.quintana@gendarmeria.cl;" TargetMode="External"/><Relationship Id="rId75" Type="http://schemas.openxmlformats.org/officeDocument/2006/relationships/hyperlink" Target="mailto:caidlagranja@gmail.com;" TargetMode="External"/><Relationship Id="rId140" Type="http://schemas.openxmlformats.org/officeDocument/2006/relationships/hyperlink" Target="mailto:ppccolina@gmail.com;" TargetMode="External"/><Relationship Id="rId182" Type="http://schemas.openxmlformats.org/officeDocument/2006/relationships/hyperlink" Target="mailto:cperegacito@regazo.cl;" TargetMode="External"/><Relationship Id="rId378" Type="http://schemas.openxmlformats.org/officeDocument/2006/relationships/hyperlink" Target="mailto:ekrause@losangeles.cl" TargetMode="External"/><Relationship Id="rId403" Type="http://schemas.openxmlformats.org/officeDocument/2006/relationships/hyperlink" Target="mailto:municipalidadsannicolas@hotmail.com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gsoto@fundacionsanjose.cl" TargetMode="External"/><Relationship Id="rId445" Type="http://schemas.openxmlformats.org/officeDocument/2006/relationships/hyperlink" Target="mailto:mbeitia@interior.gov.cl" TargetMode="External"/><Relationship Id="rId487" Type="http://schemas.openxmlformats.org/officeDocument/2006/relationships/hyperlink" Target="mailto:yasnariverasoto@hot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hnkoinomadelfia@hotmail.com;" TargetMode="External"/><Relationship Id="rId347" Type="http://schemas.openxmlformats.org/officeDocument/2006/relationships/hyperlink" Target="mailto:fargomaniz@fundacionlauravicuna.cl;" TargetMode="External"/><Relationship Id="rId44" Type="http://schemas.openxmlformats.org/officeDocument/2006/relationships/hyperlink" Target="mailto:opdsanjoaquin@gmail.com;" TargetMode="External"/><Relationship Id="rId86" Type="http://schemas.openxmlformats.org/officeDocument/2006/relationships/hyperlink" Target="mailto:pecrecoleta@achnu.cl;" TargetMode="External"/><Relationship Id="rId151" Type="http://schemas.openxmlformats.org/officeDocument/2006/relationships/hyperlink" Target="mailto:opdquilicura@gmail.com" TargetMode="External"/><Relationship Id="rId389" Type="http://schemas.openxmlformats.org/officeDocument/2006/relationships/hyperlink" Target="mailto:saguilera@vilcun.cl" TargetMode="External"/><Relationship Id="rId193" Type="http://schemas.openxmlformats.org/officeDocument/2006/relationships/hyperlink" Target="mailto:mrivera@hogardecristo.cl;" TargetMode="External"/><Relationship Id="rId207" Type="http://schemas.openxmlformats.org/officeDocument/2006/relationships/hyperlink" Target="mailto:jldiaz@protectora.cl" TargetMode="External"/><Relationship Id="rId249" Type="http://schemas.openxmlformats.org/officeDocument/2006/relationships/hyperlink" Target="mailto:mcongregacion@gmail.com;" TargetMode="External"/><Relationship Id="rId414" Type="http://schemas.openxmlformats.org/officeDocument/2006/relationships/hyperlink" Target="mailto:casadelafamilia@munizapallar.cl" TargetMode="External"/><Relationship Id="rId456" Type="http://schemas.openxmlformats.org/officeDocument/2006/relationships/hyperlink" Target="mailto:marianella.vega@laserena.cl" TargetMode="External"/><Relationship Id="rId13" Type="http://schemas.openxmlformats.org/officeDocument/2006/relationships/hyperlink" Target="mailto:opdsanramon@gmail.com" TargetMode="External"/><Relationship Id="rId109" Type="http://schemas.openxmlformats.org/officeDocument/2006/relationships/hyperlink" Target="mailto:adrachile@adra.cl" TargetMode="External"/><Relationship Id="rId260" Type="http://schemas.openxmlformats.org/officeDocument/2006/relationships/hyperlink" Target="mailto:agana@ironetchile.cl;" TargetMode="External"/><Relationship Id="rId316" Type="http://schemas.openxmlformats.org/officeDocument/2006/relationships/hyperlink" Target="mailto:cristinaruiz@ongsurcos.cl;" TargetMode="External"/><Relationship Id="rId55" Type="http://schemas.openxmlformats.org/officeDocument/2006/relationships/hyperlink" Target="mailto:dammelipilla@opcion.cl;" TargetMode="External"/><Relationship Id="rId97" Type="http://schemas.openxmlformats.org/officeDocument/2006/relationships/hyperlink" Target="mailto:mjpizarro@fundaciondonbosco.cl;" TargetMode="External"/><Relationship Id="rId120" Type="http://schemas.openxmlformats.org/officeDocument/2006/relationships/hyperlink" Target="mailto:faerecoleta@opcion.cl" TargetMode="External"/><Relationship Id="rId358" Type="http://schemas.openxmlformats.org/officeDocument/2006/relationships/hyperlink" Target="mailto:corporacion.carloscasanueva@gmail.com" TargetMode="External"/><Relationship Id="rId162" Type="http://schemas.openxmlformats.org/officeDocument/2006/relationships/hyperlink" Target="mailto:opdmacul@gmail.com;" TargetMode="External"/><Relationship Id="rId218" Type="http://schemas.openxmlformats.org/officeDocument/2006/relationships/hyperlink" Target="mailto:cenimlampa@fundacionmicasa.cl;" TargetMode="External"/><Relationship Id="rId425" Type="http://schemas.openxmlformats.org/officeDocument/2006/relationships/hyperlink" Target="mailto:nataliabascunan@pichidegua.cl" TargetMode="External"/><Relationship Id="rId467" Type="http://schemas.openxmlformats.org/officeDocument/2006/relationships/hyperlink" Target="mailto:alcaldia@munisanfernand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21"/>
  <sheetViews>
    <sheetView tabSelected="1" zoomScale="80" zoomScaleNormal="80" workbookViewId="0">
      <selection activeCell="C229" sqref="C229:C234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0.28515625" style="3" customWidth="1"/>
    <col min="5" max="5" width="35.5703125" style="10" customWidth="1"/>
    <col min="6" max="6" width="24.140625" customWidth="1"/>
    <col min="7" max="7" width="22.5703125" customWidth="1"/>
    <col min="8" max="8" width="24.28515625" hidden="1" customWidth="1"/>
    <col min="9" max="9" width="17" hidden="1" customWidth="1"/>
    <col min="10" max="10" width="17" style="3" hidden="1" customWidth="1"/>
    <col min="11" max="11" width="30.140625" style="3" hidden="1" customWidth="1"/>
    <col min="12" max="12" width="14" style="3" hidden="1" customWidth="1"/>
    <col min="13" max="13" width="22.5703125" customWidth="1"/>
    <col min="14" max="14" width="46.42578125" customWidth="1"/>
    <col min="15" max="15" width="34.7109375" customWidth="1"/>
    <col min="16" max="16" width="48" style="3" customWidth="1"/>
    <col min="17" max="17" width="30.7109375" customWidth="1"/>
    <col min="18" max="18" width="42.7109375" style="2" customWidth="1"/>
    <col min="19" max="19" width="55.28515625" style="3" customWidth="1"/>
    <col min="20" max="20" width="14.5703125" hidden="1" customWidth="1"/>
    <col min="21" max="21" width="19.85546875" hidden="1" customWidth="1"/>
    <col min="22" max="22" width="13" hidden="1" customWidth="1"/>
    <col min="23" max="23" width="5" hidden="1" customWidth="1"/>
    <col min="24" max="24" width="5.140625" hidden="1" customWidth="1"/>
    <col min="25" max="25" width="5.85546875" hidden="1" customWidth="1"/>
    <col min="26" max="26" width="3.42578125" hidden="1" customWidth="1"/>
    <col min="27" max="27" width="4.42578125" hidden="1" customWidth="1"/>
    <col min="28" max="28" width="5.28515625" hidden="1" customWidth="1"/>
    <col min="29" max="29" width="7.28515625" hidden="1" customWidth="1"/>
    <col min="30" max="30" width="7.85546875" hidden="1" customWidth="1"/>
    <col min="31" max="31" width="7.7109375" hidden="1" customWidth="1"/>
    <col min="32" max="34" width="7.7109375" style="3" hidden="1" customWidth="1"/>
    <col min="35" max="35" width="22.140625" hidden="1" customWidth="1"/>
    <col min="36" max="36" width="15" style="3" hidden="1" customWidth="1"/>
    <col min="37" max="37" width="16.42578125" hidden="1" customWidth="1"/>
    <col min="38" max="38" width="17.140625" customWidth="1"/>
  </cols>
  <sheetData>
    <row r="1" spans="1:38" ht="15" customHeight="1">
      <c r="A1" s="445" t="s">
        <v>2624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  <c r="N1" s="445"/>
      <c r="O1" s="445"/>
      <c r="P1" s="445"/>
      <c r="Q1" s="445"/>
      <c r="R1" s="445"/>
      <c r="S1" s="445"/>
      <c r="T1" s="445"/>
      <c r="U1" s="445"/>
      <c r="V1" s="445"/>
      <c r="W1" s="445"/>
      <c r="X1" s="445"/>
      <c r="Y1" s="445"/>
      <c r="Z1" s="445"/>
      <c r="AA1" s="445"/>
      <c r="AB1" s="445"/>
      <c r="AC1" s="445"/>
      <c r="AD1" s="445"/>
      <c r="AE1" s="445"/>
      <c r="AF1" s="445"/>
      <c r="AG1" s="445"/>
      <c r="AH1" s="445"/>
      <c r="AI1" s="445"/>
      <c r="AJ1" s="445"/>
      <c r="AK1" s="445"/>
    </row>
    <row r="2" spans="1:38" ht="15" customHeight="1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</row>
    <row r="3" spans="1:38" ht="15" customHeight="1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</row>
    <row r="4" spans="1:38" ht="33" customHeight="1">
      <c r="A4" s="446" t="s">
        <v>2132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57" t="s">
        <v>18</v>
      </c>
      <c r="U4" s="457"/>
      <c r="V4" s="457"/>
      <c r="W4" s="457"/>
      <c r="X4" s="457"/>
      <c r="Y4" s="457"/>
      <c r="Z4" s="457"/>
      <c r="AA4" s="457"/>
      <c r="AB4" s="457"/>
      <c r="AC4" s="448" t="s">
        <v>19</v>
      </c>
      <c r="AD4" s="448"/>
      <c r="AE4" s="448"/>
      <c r="AF4" s="448"/>
      <c r="AG4" s="448"/>
      <c r="AH4" s="449"/>
      <c r="AI4" s="454" t="s">
        <v>1631</v>
      </c>
      <c r="AJ4" s="455"/>
      <c r="AK4" s="58" t="s">
        <v>571</v>
      </c>
    </row>
    <row r="5" spans="1:38" ht="70.150000000000006" customHeight="1">
      <c r="A5" s="426" t="s">
        <v>0</v>
      </c>
      <c r="B5" s="418" t="s">
        <v>1653</v>
      </c>
      <c r="C5" s="418" t="s">
        <v>1654</v>
      </c>
      <c r="D5" s="417" t="s">
        <v>1658</v>
      </c>
      <c r="E5" s="417" t="s">
        <v>1</v>
      </c>
      <c r="F5" s="418" t="s">
        <v>2</v>
      </c>
      <c r="G5" s="418" t="s">
        <v>3</v>
      </c>
      <c r="H5" s="417" t="s">
        <v>4</v>
      </c>
      <c r="I5" s="417" t="s">
        <v>5</v>
      </c>
      <c r="J5" s="417" t="s">
        <v>1659</v>
      </c>
      <c r="K5" s="418" t="s">
        <v>1660</v>
      </c>
      <c r="L5" s="418" t="s">
        <v>1661</v>
      </c>
      <c r="M5" s="417" t="s">
        <v>6</v>
      </c>
      <c r="N5" s="417" t="s">
        <v>23</v>
      </c>
      <c r="O5" s="417" t="s">
        <v>1416</v>
      </c>
      <c r="P5" s="417" t="s">
        <v>557</v>
      </c>
      <c r="Q5" s="417" t="s">
        <v>7</v>
      </c>
      <c r="R5" s="418" t="s">
        <v>8</v>
      </c>
      <c r="S5" s="419" t="s">
        <v>489</v>
      </c>
      <c r="T5" s="418" t="s">
        <v>9</v>
      </c>
      <c r="U5" s="418" t="s">
        <v>10</v>
      </c>
      <c r="V5" s="418" t="s">
        <v>11</v>
      </c>
      <c r="W5" s="417" t="s">
        <v>12</v>
      </c>
      <c r="X5" s="417" t="s">
        <v>13</v>
      </c>
      <c r="Y5" s="417" t="s">
        <v>14</v>
      </c>
      <c r="Z5" s="417" t="s">
        <v>12</v>
      </c>
      <c r="AA5" s="417" t="s">
        <v>13</v>
      </c>
      <c r="AB5" s="417" t="s">
        <v>14</v>
      </c>
      <c r="AC5" s="420" t="s">
        <v>15</v>
      </c>
      <c r="AD5" s="417" t="s">
        <v>16</v>
      </c>
      <c r="AE5" s="417" t="s">
        <v>17</v>
      </c>
      <c r="AF5" s="421" t="s">
        <v>640</v>
      </c>
      <c r="AG5" s="421" t="s">
        <v>641</v>
      </c>
      <c r="AH5" s="421" t="s">
        <v>642</v>
      </c>
      <c r="AI5" s="59" t="s">
        <v>2382</v>
      </c>
      <c r="AJ5" s="59" t="s">
        <v>1662</v>
      </c>
      <c r="AK5" s="60" t="s">
        <v>994</v>
      </c>
    </row>
    <row r="6" spans="1:38" ht="30" customHeight="1">
      <c r="A6" s="425">
        <v>1</v>
      </c>
      <c r="B6" s="62">
        <v>1</v>
      </c>
      <c r="C6" s="458" t="s">
        <v>2619</v>
      </c>
      <c r="D6" s="62">
        <v>1010159</v>
      </c>
      <c r="E6" s="63" t="s">
        <v>820</v>
      </c>
      <c r="F6" s="62" t="s">
        <v>20</v>
      </c>
      <c r="G6" s="63" t="s">
        <v>2449</v>
      </c>
      <c r="H6" s="63" t="s">
        <v>21</v>
      </c>
      <c r="I6" s="63" t="s">
        <v>22</v>
      </c>
      <c r="J6" s="63" t="s">
        <v>1663</v>
      </c>
      <c r="K6" s="63" t="s">
        <v>22</v>
      </c>
      <c r="L6" s="64">
        <v>2700</v>
      </c>
      <c r="M6" s="63" t="s">
        <v>2452</v>
      </c>
      <c r="N6" s="65" t="s">
        <v>1632</v>
      </c>
      <c r="O6" s="63" t="s">
        <v>1418</v>
      </c>
      <c r="P6" s="63" t="str">
        <f>HYPERLINK("https://www.facebook.com/opd.pozoalmonte","https://www.facebook.com/opd.pozoalmonte")</f>
        <v>https://www.facebook.com/opd.pozoalmonte</v>
      </c>
      <c r="Q6" s="66" t="s">
        <v>2161</v>
      </c>
      <c r="R6" s="67" t="s">
        <v>2279</v>
      </c>
      <c r="S6" s="66" t="s">
        <v>2161</v>
      </c>
      <c r="T6" s="68" t="s">
        <v>475</v>
      </c>
      <c r="U6" s="68">
        <v>280</v>
      </c>
      <c r="V6" s="69">
        <v>42156</v>
      </c>
      <c r="W6" s="68">
        <v>1</v>
      </c>
      <c r="X6" s="68">
        <v>6</v>
      </c>
      <c r="Y6" s="68">
        <v>2015</v>
      </c>
      <c r="Z6" s="68">
        <v>1</v>
      </c>
      <c r="AA6" s="68">
        <v>6</v>
      </c>
      <c r="AB6" s="68">
        <v>2018</v>
      </c>
      <c r="AC6" s="70" t="s">
        <v>2125</v>
      </c>
      <c r="AD6" s="71"/>
      <c r="AE6" s="71"/>
      <c r="AF6" s="71"/>
      <c r="AG6" s="71"/>
      <c r="AH6" s="71"/>
      <c r="AI6" s="11">
        <v>53284884.480000012</v>
      </c>
      <c r="AJ6" s="12">
        <v>0.28000000000000003</v>
      </c>
      <c r="AK6" s="72" t="s">
        <v>558</v>
      </c>
      <c r="AL6" s="7"/>
    </row>
    <row r="7" spans="1:38" s="3" customFormat="1" ht="30" customHeight="1">
      <c r="A7" s="427">
        <v>2</v>
      </c>
      <c r="B7" s="427">
        <v>1</v>
      </c>
      <c r="C7" s="459"/>
      <c r="D7" s="439">
        <v>1010196</v>
      </c>
      <c r="E7" s="440" t="s">
        <v>2618</v>
      </c>
      <c r="F7" s="441" t="s">
        <v>20</v>
      </c>
      <c r="G7" s="360" t="s">
        <v>2446</v>
      </c>
      <c r="H7" s="160" t="s">
        <v>1255</v>
      </c>
      <c r="I7" s="351" t="s">
        <v>55</v>
      </c>
      <c r="J7" s="351" t="s">
        <v>55</v>
      </c>
      <c r="K7" s="351" t="s">
        <v>55</v>
      </c>
      <c r="L7" s="442">
        <v>1500</v>
      </c>
      <c r="M7" s="443" t="s">
        <v>2623</v>
      </c>
      <c r="N7" s="444" t="s">
        <v>73</v>
      </c>
      <c r="O7" s="73" t="s">
        <v>1628</v>
      </c>
      <c r="P7" s="61" t="str">
        <f>HYPERLINK("https://www.facebook.com/opdiqq","https://www.facebook.com/opdiqq")</f>
        <v>https://www.facebook.com/opdiqq</v>
      </c>
      <c r="Q7" s="76" t="s">
        <v>2162</v>
      </c>
      <c r="R7" s="77" t="s">
        <v>2280</v>
      </c>
      <c r="S7" s="76" t="s">
        <v>2162</v>
      </c>
      <c r="T7" s="135" t="s">
        <v>530</v>
      </c>
      <c r="U7" s="135"/>
      <c r="V7" s="136"/>
      <c r="W7" s="135"/>
      <c r="X7" s="135"/>
      <c r="Y7" s="135"/>
      <c r="Z7" s="135"/>
      <c r="AA7" s="135"/>
      <c r="AB7" s="135"/>
      <c r="AC7" s="137"/>
      <c r="AD7" s="138"/>
      <c r="AE7" s="138"/>
      <c r="AF7" s="138"/>
      <c r="AG7" s="138"/>
      <c r="AH7" s="138"/>
      <c r="AI7" s="370"/>
      <c r="AJ7" s="12">
        <v>0.28000000000000003</v>
      </c>
      <c r="AK7" s="139" t="s">
        <v>572</v>
      </c>
      <c r="AL7" s="7"/>
    </row>
    <row r="8" spans="1:38" ht="30" customHeight="1">
      <c r="A8" s="61">
        <v>3</v>
      </c>
      <c r="B8" s="61">
        <v>1</v>
      </c>
      <c r="C8" s="459"/>
      <c r="D8" s="61">
        <v>1010130</v>
      </c>
      <c r="E8" s="73" t="s">
        <v>24</v>
      </c>
      <c r="F8" s="61" t="s">
        <v>25</v>
      </c>
      <c r="G8" s="73" t="s">
        <v>2446</v>
      </c>
      <c r="H8" s="73" t="s">
        <v>1255</v>
      </c>
      <c r="I8" s="74" t="s">
        <v>55</v>
      </c>
      <c r="J8" s="74" t="s">
        <v>55</v>
      </c>
      <c r="K8" s="74" t="s">
        <v>55</v>
      </c>
      <c r="L8" s="75">
        <v>3700</v>
      </c>
      <c r="M8" s="428"/>
      <c r="N8" s="74" t="s">
        <v>73</v>
      </c>
      <c r="O8" s="73" t="s">
        <v>1628</v>
      </c>
      <c r="P8" s="61" t="str">
        <f>HYPERLINK("https://www.facebook.com/opdiqq","https://www.facebook.com/opdiqq")</f>
        <v>https://www.facebook.com/opdiqq</v>
      </c>
      <c r="Q8" s="76" t="s">
        <v>2162</v>
      </c>
      <c r="R8" s="77" t="s">
        <v>2280</v>
      </c>
      <c r="S8" s="76" t="s">
        <v>2162</v>
      </c>
      <c r="T8" s="78" t="s">
        <v>531</v>
      </c>
      <c r="U8" s="78">
        <v>112</v>
      </c>
      <c r="V8" s="79">
        <v>42066</v>
      </c>
      <c r="W8" s="78">
        <v>2</v>
      </c>
      <c r="X8" s="78">
        <v>3</v>
      </c>
      <c r="Y8" s="78">
        <v>2012</v>
      </c>
      <c r="Z8" s="78">
        <v>3</v>
      </c>
      <c r="AA8" s="78">
        <v>3</v>
      </c>
      <c r="AB8" s="78">
        <v>2018</v>
      </c>
      <c r="AC8" s="80">
        <v>7.71</v>
      </c>
      <c r="AD8" s="81">
        <v>7.31</v>
      </c>
      <c r="AE8" s="81">
        <v>7.05</v>
      </c>
      <c r="AF8" s="81">
        <v>6.8</v>
      </c>
      <c r="AG8" s="199"/>
      <c r="AH8" s="82"/>
      <c r="AI8" s="13">
        <v>73020026.88000001</v>
      </c>
      <c r="AJ8" s="14">
        <v>0.28000000000000003</v>
      </c>
      <c r="AK8" s="83" t="s">
        <v>572</v>
      </c>
      <c r="AL8" s="7"/>
    </row>
    <row r="9" spans="1:38" ht="30" customHeight="1">
      <c r="A9" s="61">
        <v>4</v>
      </c>
      <c r="B9" s="61">
        <v>1</v>
      </c>
      <c r="C9" s="459"/>
      <c r="D9" s="61">
        <v>1010131</v>
      </c>
      <c r="E9" s="84" t="s">
        <v>26</v>
      </c>
      <c r="F9" s="85" t="s">
        <v>36</v>
      </c>
      <c r="G9" s="84" t="s">
        <v>2447</v>
      </c>
      <c r="H9" s="73" t="s">
        <v>1256</v>
      </c>
      <c r="I9" s="73" t="s">
        <v>56</v>
      </c>
      <c r="J9" s="73" t="s">
        <v>55</v>
      </c>
      <c r="K9" s="73" t="s">
        <v>56</v>
      </c>
      <c r="L9" s="86">
        <v>5000</v>
      </c>
      <c r="M9" s="73" t="s">
        <v>2453</v>
      </c>
      <c r="N9" s="73" t="s">
        <v>74</v>
      </c>
      <c r="O9" s="73" t="s">
        <v>1419</v>
      </c>
      <c r="P9" s="73" t="str">
        <f>HYPERLINK("https://www.facebook.com/opd.altohospicio","https://www.facebook.com/opd.altohospicio")</f>
        <v>https://www.facebook.com/opd.altohospicio</v>
      </c>
      <c r="Q9" s="76" t="s">
        <v>2163</v>
      </c>
      <c r="R9" s="36" t="s">
        <v>2344</v>
      </c>
      <c r="S9" s="76" t="s">
        <v>2163</v>
      </c>
      <c r="T9" s="78" t="s">
        <v>531</v>
      </c>
      <c r="U9" s="78">
        <v>113</v>
      </c>
      <c r="V9" s="79">
        <v>42066</v>
      </c>
      <c r="W9" s="78">
        <v>2</v>
      </c>
      <c r="X9" s="78">
        <v>3</v>
      </c>
      <c r="Y9" s="78">
        <v>2012</v>
      </c>
      <c r="Z9" s="78">
        <v>3</v>
      </c>
      <c r="AA9" s="78">
        <v>3</v>
      </c>
      <c r="AB9" s="78">
        <v>2018</v>
      </c>
      <c r="AC9" s="80">
        <v>7.09</v>
      </c>
      <c r="AD9" s="81">
        <v>6.88</v>
      </c>
      <c r="AE9" s="81">
        <v>7.46</v>
      </c>
      <c r="AF9" s="81">
        <v>6.9</v>
      </c>
      <c r="AG9" s="199"/>
      <c r="AH9" s="82"/>
      <c r="AI9" s="13">
        <v>98675712.000000015</v>
      </c>
      <c r="AJ9" s="12">
        <v>0.28000000000000003</v>
      </c>
      <c r="AK9" s="83" t="s">
        <v>572</v>
      </c>
      <c r="AL9" s="7"/>
    </row>
    <row r="10" spans="1:38" s="3" customFormat="1" ht="30" customHeight="1">
      <c r="A10" s="61">
        <v>5</v>
      </c>
      <c r="B10" s="61">
        <v>1</v>
      </c>
      <c r="C10" s="459"/>
      <c r="D10" s="61">
        <v>1010156</v>
      </c>
      <c r="E10" s="84" t="s">
        <v>721</v>
      </c>
      <c r="F10" s="85" t="s">
        <v>723</v>
      </c>
      <c r="G10" s="84" t="s">
        <v>891</v>
      </c>
      <c r="H10" s="73" t="s">
        <v>892</v>
      </c>
      <c r="I10" s="73" t="s">
        <v>725</v>
      </c>
      <c r="J10" s="73" t="s">
        <v>1664</v>
      </c>
      <c r="K10" s="73" t="s">
        <v>725</v>
      </c>
      <c r="L10" s="86">
        <v>1500</v>
      </c>
      <c r="M10" s="73" t="s">
        <v>2454</v>
      </c>
      <c r="N10" s="77" t="s">
        <v>893</v>
      </c>
      <c r="O10" s="73" t="s">
        <v>1532</v>
      </c>
      <c r="P10" s="77" t="s">
        <v>894</v>
      </c>
      <c r="Q10" s="76" t="s">
        <v>2164</v>
      </c>
      <c r="R10" s="87" t="s">
        <v>2281</v>
      </c>
      <c r="S10" s="76" t="s">
        <v>2164</v>
      </c>
      <c r="T10" s="78" t="s">
        <v>475</v>
      </c>
      <c r="U10" s="78">
        <v>279</v>
      </c>
      <c r="V10" s="79">
        <v>42156</v>
      </c>
      <c r="W10" s="78">
        <v>1</v>
      </c>
      <c r="X10" s="78">
        <v>6</v>
      </c>
      <c r="Y10" s="78">
        <v>2015</v>
      </c>
      <c r="Z10" s="78">
        <v>1</v>
      </c>
      <c r="AA10" s="78">
        <v>6</v>
      </c>
      <c r="AB10" s="78">
        <v>2018</v>
      </c>
      <c r="AC10" s="80" t="s">
        <v>2126</v>
      </c>
      <c r="AD10" s="82"/>
      <c r="AE10" s="82"/>
      <c r="AF10" s="82"/>
      <c r="AG10" s="82"/>
      <c r="AH10" s="82"/>
      <c r="AI10" s="13">
        <v>29602713.600000001</v>
      </c>
      <c r="AJ10" s="14">
        <v>0.28000000000000003</v>
      </c>
      <c r="AK10" s="83" t="s">
        <v>558</v>
      </c>
      <c r="AL10" s="7"/>
    </row>
    <row r="11" spans="1:38" s="3" customFormat="1" ht="46.5" customHeight="1">
      <c r="A11" s="61">
        <v>6</v>
      </c>
      <c r="B11" s="89">
        <v>1</v>
      </c>
      <c r="C11" s="460"/>
      <c r="D11" s="89">
        <v>1010153</v>
      </c>
      <c r="E11" s="90" t="s">
        <v>722</v>
      </c>
      <c r="F11" s="91" t="s">
        <v>724</v>
      </c>
      <c r="G11" s="90" t="s">
        <v>2448</v>
      </c>
      <c r="H11" s="92" t="s">
        <v>1251</v>
      </c>
      <c r="I11" s="92" t="s">
        <v>726</v>
      </c>
      <c r="J11" s="92" t="s">
        <v>1664</v>
      </c>
      <c r="K11" s="92" t="s">
        <v>726</v>
      </c>
      <c r="L11" s="93">
        <v>2000</v>
      </c>
      <c r="M11" s="92" t="s">
        <v>2455</v>
      </c>
      <c r="N11" s="94" t="s">
        <v>1250</v>
      </c>
      <c r="O11" s="94" t="s">
        <v>1420</v>
      </c>
      <c r="P11" s="94" t="s">
        <v>895</v>
      </c>
      <c r="Q11" s="95" t="s">
        <v>2165</v>
      </c>
      <c r="R11" s="96" t="s">
        <v>2282</v>
      </c>
      <c r="S11" s="95" t="s">
        <v>2165</v>
      </c>
      <c r="T11" s="97" t="s">
        <v>475</v>
      </c>
      <c r="U11" s="97">
        <v>278</v>
      </c>
      <c r="V11" s="98">
        <v>42156</v>
      </c>
      <c r="W11" s="97">
        <v>1</v>
      </c>
      <c r="X11" s="97">
        <v>6</v>
      </c>
      <c r="Y11" s="97">
        <v>2015</v>
      </c>
      <c r="Z11" s="97">
        <v>1</v>
      </c>
      <c r="AA11" s="97">
        <v>6</v>
      </c>
      <c r="AB11" s="97">
        <v>2018</v>
      </c>
      <c r="AC11" s="99" t="s">
        <v>2127</v>
      </c>
      <c r="AD11" s="100"/>
      <c r="AE11" s="100"/>
      <c r="AF11" s="100"/>
      <c r="AG11" s="100"/>
      <c r="AH11" s="100"/>
      <c r="AI11" s="15">
        <v>39470284.800000012</v>
      </c>
      <c r="AJ11" s="16">
        <v>0.28000000000000003</v>
      </c>
      <c r="AK11" s="101" t="s">
        <v>558</v>
      </c>
      <c r="AL11" s="7"/>
    </row>
    <row r="12" spans="1:38" s="3" customFormat="1" ht="48" customHeight="1">
      <c r="A12" s="61">
        <v>7</v>
      </c>
      <c r="B12" s="62">
        <v>2</v>
      </c>
      <c r="C12" s="458" t="s">
        <v>2620</v>
      </c>
      <c r="D12" s="63">
        <v>1020240</v>
      </c>
      <c r="E12" s="102" t="s">
        <v>986</v>
      </c>
      <c r="F12" s="102" t="s">
        <v>996</v>
      </c>
      <c r="G12" s="102" t="s">
        <v>2457</v>
      </c>
      <c r="H12" s="63" t="s">
        <v>2542</v>
      </c>
      <c r="I12" s="63" t="s">
        <v>995</v>
      </c>
      <c r="J12" s="63" t="s">
        <v>995</v>
      </c>
      <c r="K12" s="63" t="s">
        <v>995</v>
      </c>
      <c r="L12" s="64">
        <v>2300</v>
      </c>
      <c r="M12" s="63">
        <v>974432472</v>
      </c>
      <c r="N12" s="103" t="s">
        <v>2541</v>
      </c>
      <c r="O12" s="103" t="s">
        <v>1421</v>
      </c>
      <c r="P12" s="103" t="s">
        <v>1545</v>
      </c>
      <c r="Q12" s="66" t="s">
        <v>2166</v>
      </c>
      <c r="R12" s="65" t="s">
        <v>2283</v>
      </c>
      <c r="S12" s="66" t="s">
        <v>2166</v>
      </c>
      <c r="T12" s="68" t="s">
        <v>475</v>
      </c>
      <c r="U12" s="68">
        <v>672</v>
      </c>
      <c r="V12" s="69">
        <v>42234</v>
      </c>
      <c r="W12" s="68">
        <v>24</v>
      </c>
      <c r="X12" s="68">
        <v>7</v>
      </c>
      <c r="Y12" s="68">
        <v>2015</v>
      </c>
      <c r="Z12" s="68">
        <v>24</v>
      </c>
      <c r="AA12" s="68">
        <v>7</v>
      </c>
      <c r="AB12" s="68">
        <v>2018</v>
      </c>
      <c r="AC12" s="70">
        <v>6.98</v>
      </c>
      <c r="AD12" s="71"/>
      <c r="AE12" s="71"/>
      <c r="AF12" s="71"/>
      <c r="AG12" s="71"/>
      <c r="AH12" s="71"/>
      <c r="AI12" s="11">
        <v>45390827.520000011</v>
      </c>
      <c r="AJ12" s="12">
        <v>0.28000000000000003</v>
      </c>
      <c r="AK12" s="72" t="s">
        <v>558</v>
      </c>
      <c r="AL12" s="7"/>
    </row>
    <row r="13" spans="1:38" ht="30" customHeight="1">
      <c r="A13" s="61">
        <v>8</v>
      </c>
      <c r="B13" s="61">
        <v>2</v>
      </c>
      <c r="C13" s="459"/>
      <c r="D13" s="73">
        <v>1020239</v>
      </c>
      <c r="E13" s="84" t="s">
        <v>27</v>
      </c>
      <c r="F13" s="84" t="s">
        <v>37</v>
      </c>
      <c r="G13" s="84" t="s">
        <v>2456</v>
      </c>
      <c r="H13" s="73" t="s">
        <v>49</v>
      </c>
      <c r="I13" s="73" t="s">
        <v>57</v>
      </c>
      <c r="J13" s="73" t="s">
        <v>1665</v>
      </c>
      <c r="K13" s="73" t="s">
        <v>57</v>
      </c>
      <c r="L13" s="86">
        <v>3700</v>
      </c>
      <c r="M13" s="73" t="s">
        <v>68</v>
      </c>
      <c r="N13" s="73" t="s">
        <v>75</v>
      </c>
      <c r="O13" s="73" t="s">
        <v>1422</v>
      </c>
      <c r="P13" s="73" t="str">
        <f>HYPERLINK("https://www.facebook.com/opd.calama","https://www.facebook.com/opd.calama")</f>
        <v>https://www.facebook.com/opd.calama</v>
      </c>
      <c r="Q13" s="104" t="s">
        <v>2167</v>
      </c>
      <c r="R13" s="36" t="s">
        <v>2344</v>
      </c>
      <c r="S13" s="104" t="s">
        <v>2167</v>
      </c>
      <c r="T13" s="78" t="s">
        <v>475</v>
      </c>
      <c r="U13" s="78">
        <v>611</v>
      </c>
      <c r="V13" s="79">
        <v>42209</v>
      </c>
      <c r="W13" s="78">
        <v>24</v>
      </c>
      <c r="X13" s="78">
        <v>7</v>
      </c>
      <c r="Y13" s="78">
        <v>2015</v>
      </c>
      <c r="Z13" s="78">
        <v>24</v>
      </c>
      <c r="AA13" s="78">
        <v>7</v>
      </c>
      <c r="AB13" s="78">
        <v>2018</v>
      </c>
      <c r="AC13" s="80">
        <v>9.32</v>
      </c>
      <c r="AD13" s="82"/>
      <c r="AE13" s="105"/>
      <c r="AF13" s="105"/>
      <c r="AG13" s="105"/>
      <c r="AH13" s="105"/>
      <c r="AI13" s="17">
        <v>73020026.88000001</v>
      </c>
      <c r="AJ13" s="18">
        <v>0.28000000000000003</v>
      </c>
      <c r="AK13" s="83" t="s">
        <v>572</v>
      </c>
      <c r="AL13" s="7"/>
    </row>
    <row r="14" spans="1:38" s="3" customFormat="1" ht="30" customHeight="1">
      <c r="A14" s="61">
        <v>9</v>
      </c>
      <c r="B14" s="61">
        <v>2</v>
      </c>
      <c r="C14" s="459"/>
      <c r="D14" s="73">
        <v>1020263</v>
      </c>
      <c r="E14" s="84" t="s">
        <v>1390</v>
      </c>
      <c r="F14" s="84" t="s">
        <v>1396</v>
      </c>
      <c r="G14" s="84" t="s">
        <v>2543</v>
      </c>
      <c r="H14" s="73" t="s">
        <v>1577</v>
      </c>
      <c r="I14" s="73" t="s">
        <v>1236</v>
      </c>
      <c r="J14" s="73" t="s">
        <v>1236</v>
      </c>
      <c r="K14" s="73" t="s">
        <v>1236</v>
      </c>
      <c r="L14" s="86">
        <v>5500</v>
      </c>
      <c r="M14" s="73" t="s">
        <v>2544</v>
      </c>
      <c r="N14" s="77" t="s">
        <v>2545</v>
      </c>
      <c r="O14" s="73" t="s">
        <v>2074</v>
      </c>
      <c r="P14" s="73" t="s">
        <v>2115</v>
      </c>
      <c r="Q14" s="104" t="s">
        <v>2277</v>
      </c>
      <c r="R14" s="106" t="s">
        <v>1756</v>
      </c>
      <c r="S14" s="104" t="s">
        <v>1397</v>
      </c>
      <c r="T14" s="78" t="s">
        <v>475</v>
      </c>
      <c r="U14" s="78">
        <v>34</v>
      </c>
      <c r="V14" s="79">
        <v>42384</v>
      </c>
      <c r="W14" s="78">
        <v>15</v>
      </c>
      <c r="X14" s="78">
        <v>1</v>
      </c>
      <c r="Y14" s="78">
        <v>2016</v>
      </c>
      <c r="Z14" s="78">
        <v>15</v>
      </c>
      <c r="AA14" s="78">
        <v>1</v>
      </c>
      <c r="AB14" s="78">
        <v>2018</v>
      </c>
      <c r="AC14" s="159"/>
      <c r="AD14" s="82"/>
      <c r="AE14" s="105"/>
      <c r="AF14" s="105"/>
      <c r="AG14" s="105"/>
      <c r="AH14" s="105"/>
      <c r="AI14" s="17">
        <v>108543283.20000002</v>
      </c>
      <c r="AJ14" s="18">
        <v>0.28000000000000003</v>
      </c>
      <c r="AK14" s="83" t="s">
        <v>572</v>
      </c>
      <c r="AL14" s="7"/>
    </row>
    <row r="15" spans="1:38" s="3" customFormat="1" ht="30" customHeight="1">
      <c r="A15" s="61">
        <v>10</v>
      </c>
      <c r="B15" s="88">
        <v>2</v>
      </c>
      <c r="C15" s="459"/>
      <c r="D15" s="108">
        <v>1020283</v>
      </c>
      <c r="E15" s="109" t="s">
        <v>2001</v>
      </c>
      <c r="F15" s="109" t="s">
        <v>2002</v>
      </c>
      <c r="G15" s="109" t="s">
        <v>2546</v>
      </c>
      <c r="H15" s="108" t="s">
        <v>2547</v>
      </c>
      <c r="I15" s="108" t="s">
        <v>2003</v>
      </c>
      <c r="J15" s="108" t="s">
        <v>1236</v>
      </c>
      <c r="K15" s="108" t="s">
        <v>2003</v>
      </c>
      <c r="L15" s="110">
        <v>2500</v>
      </c>
      <c r="M15" s="108" t="s">
        <v>2548</v>
      </c>
      <c r="N15" s="111" t="s">
        <v>2549</v>
      </c>
      <c r="O15" s="108" t="s">
        <v>2617</v>
      </c>
      <c r="P15" s="108" t="s">
        <v>2616</v>
      </c>
      <c r="Q15" s="112" t="s">
        <v>2035</v>
      </c>
      <c r="R15" s="111" t="s">
        <v>2042</v>
      </c>
      <c r="S15" s="112" t="s">
        <v>2035</v>
      </c>
      <c r="T15" s="113" t="s">
        <v>475</v>
      </c>
      <c r="U15" s="113">
        <v>801</v>
      </c>
      <c r="V15" s="114">
        <v>42590</v>
      </c>
      <c r="W15" s="113">
        <v>11</v>
      </c>
      <c r="X15" s="113">
        <v>7</v>
      </c>
      <c r="Y15" s="113">
        <v>2016</v>
      </c>
      <c r="Z15" s="113">
        <v>11</v>
      </c>
      <c r="AA15" s="113">
        <v>7</v>
      </c>
      <c r="AB15" s="113">
        <v>2019</v>
      </c>
      <c r="AC15" s="115"/>
      <c r="AD15" s="116"/>
      <c r="AE15" s="117"/>
      <c r="AF15" s="117"/>
      <c r="AG15" s="117"/>
      <c r="AH15" s="117"/>
      <c r="AI15" s="19">
        <v>60130512.000000015</v>
      </c>
      <c r="AJ15" s="20">
        <v>0.56000000000000005</v>
      </c>
      <c r="AK15" s="118" t="s">
        <v>558</v>
      </c>
      <c r="AL15" s="7"/>
    </row>
    <row r="16" spans="1:38" s="3" customFormat="1" ht="30" customHeight="1">
      <c r="A16" s="61">
        <v>11</v>
      </c>
      <c r="B16" s="88">
        <v>2</v>
      </c>
      <c r="C16" s="460"/>
      <c r="D16" s="92">
        <v>1020252</v>
      </c>
      <c r="E16" s="90" t="s">
        <v>1210</v>
      </c>
      <c r="F16" s="90" t="s">
        <v>1211</v>
      </c>
      <c r="G16" s="90" t="s">
        <v>2489</v>
      </c>
      <c r="H16" s="92" t="s">
        <v>1388</v>
      </c>
      <c r="I16" s="92" t="s">
        <v>1235</v>
      </c>
      <c r="J16" s="92" t="s">
        <v>1236</v>
      </c>
      <c r="K16" s="92" t="s">
        <v>1235</v>
      </c>
      <c r="L16" s="93">
        <v>2000</v>
      </c>
      <c r="M16" s="21" t="s">
        <v>2490</v>
      </c>
      <c r="N16" s="94" t="s">
        <v>1389</v>
      </c>
      <c r="O16" s="92" t="s">
        <v>1976</v>
      </c>
      <c r="P16" s="92" t="s">
        <v>2602</v>
      </c>
      <c r="Q16" s="119" t="s">
        <v>2168</v>
      </c>
      <c r="R16" s="36" t="s">
        <v>2344</v>
      </c>
      <c r="S16" s="119" t="s">
        <v>2168</v>
      </c>
      <c r="T16" s="97" t="s">
        <v>475</v>
      </c>
      <c r="U16" s="97">
        <v>880</v>
      </c>
      <c r="V16" s="98">
        <v>42299</v>
      </c>
      <c r="W16" s="97">
        <v>24</v>
      </c>
      <c r="X16" s="97">
        <v>9</v>
      </c>
      <c r="Y16" s="97">
        <v>2015</v>
      </c>
      <c r="Z16" s="97">
        <v>24</v>
      </c>
      <c r="AA16" s="97">
        <v>9</v>
      </c>
      <c r="AB16" s="97">
        <v>2018</v>
      </c>
      <c r="AC16" s="120">
        <v>5.73</v>
      </c>
      <c r="AD16" s="100"/>
      <c r="AE16" s="121"/>
      <c r="AF16" s="121"/>
      <c r="AG16" s="121"/>
      <c r="AH16" s="121"/>
      <c r="AI16" s="22">
        <v>39470284.800000012</v>
      </c>
      <c r="AJ16" s="23">
        <v>0.28000000000000003</v>
      </c>
      <c r="AK16" s="101" t="s">
        <v>558</v>
      </c>
      <c r="AL16" s="7"/>
    </row>
    <row r="17" spans="1:38" ht="30" customHeight="1">
      <c r="A17" s="61">
        <v>12</v>
      </c>
      <c r="B17" s="62">
        <v>3</v>
      </c>
      <c r="C17" s="450" t="s">
        <v>1655</v>
      </c>
      <c r="D17" s="63">
        <v>1030158</v>
      </c>
      <c r="E17" s="102" t="s">
        <v>28</v>
      </c>
      <c r="F17" s="122" t="s">
        <v>38</v>
      </c>
      <c r="G17" s="63" t="s">
        <v>48</v>
      </c>
      <c r="H17" s="123" t="s">
        <v>1257</v>
      </c>
      <c r="I17" s="123" t="s">
        <v>58</v>
      </c>
      <c r="J17" s="63" t="s">
        <v>1666</v>
      </c>
      <c r="K17" s="63" t="s">
        <v>1666</v>
      </c>
      <c r="L17" s="64">
        <v>4200</v>
      </c>
      <c r="M17" s="124" t="s">
        <v>1258</v>
      </c>
      <c r="N17" s="123" t="s">
        <v>76</v>
      </c>
      <c r="O17" s="63" t="s">
        <v>1423</v>
      </c>
      <c r="P17" s="62" t="str">
        <f>HYPERLINK("https://www.facebook.com/opd.copiapo","https://www.facebook.com/opd.copiapo")</f>
        <v>https://www.facebook.com/opd.copiapo</v>
      </c>
      <c r="Q17" s="125" t="s">
        <v>2169</v>
      </c>
      <c r="R17" s="36" t="s">
        <v>2344</v>
      </c>
      <c r="S17" s="125" t="s">
        <v>2169</v>
      </c>
      <c r="T17" s="68" t="s">
        <v>531</v>
      </c>
      <c r="U17" s="68">
        <v>86</v>
      </c>
      <c r="V17" s="69">
        <v>42143</v>
      </c>
      <c r="W17" s="68">
        <v>2</v>
      </c>
      <c r="X17" s="68">
        <v>3</v>
      </c>
      <c r="Y17" s="68">
        <v>2012</v>
      </c>
      <c r="Z17" s="68">
        <v>1</v>
      </c>
      <c r="AA17" s="68">
        <v>3</v>
      </c>
      <c r="AB17" s="68">
        <v>2018</v>
      </c>
      <c r="AC17" s="70">
        <v>7</v>
      </c>
      <c r="AD17" s="126">
        <v>8</v>
      </c>
      <c r="AE17" s="126">
        <v>7.96</v>
      </c>
      <c r="AF17" s="126">
        <v>7.62</v>
      </c>
      <c r="AG17" s="227"/>
      <c r="AH17" s="71"/>
      <c r="AI17" s="379">
        <v>73821767.040000021</v>
      </c>
      <c r="AJ17" s="24">
        <v>0.14000000000000001</v>
      </c>
      <c r="AK17" s="127" t="s">
        <v>572</v>
      </c>
      <c r="AL17" s="7"/>
    </row>
    <row r="18" spans="1:38" ht="45" customHeight="1">
      <c r="A18" s="61">
        <v>13</v>
      </c>
      <c r="B18" s="61">
        <v>3</v>
      </c>
      <c r="C18" s="456"/>
      <c r="D18" s="128">
        <v>1030214</v>
      </c>
      <c r="E18" s="129" t="s">
        <v>1045</v>
      </c>
      <c r="F18" s="130" t="s">
        <v>39</v>
      </c>
      <c r="G18" s="128" t="s">
        <v>1147</v>
      </c>
      <c r="H18" s="130" t="s">
        <v>50</v>
      </c>
      <c r="I18" s="130" t="s">
        <v>59</v>
      </c>
      <c r="J18" s="128" t="s">
        <v>486</v>
      </c>
      <c r="K18" s="128" t="s">
        <v>59</v>
      </c>
      <c r="L18" s="131">
        <v>3900</v>
      </c>
      <c r="M18" s="132" t="s">
        <v>1759</v>
      </c>
      <c r="N18" s="133" t="s">
        <v>1148</v>
      </c>
      <c r="O18" s="128" t="s">
        <v>1761</v>
      </c>
      <c r="P18" s="133" t="s">
        <v>1546</v>
      </c>
      <c r="Q18" s="134" t="s">
        <v>490</v>
      </c>
      <c r="R18" s="133" t="s">
        <v>600</v>
      </c>
      <c r="S18" s="134" t="s">
        <v>490</v>
      </c>
      <c r="T18" s="135" t="s">
        <v>475</v>
      </c>
      <c r="U18" s="135">
        <v>152</v>
      </c>
      <c r="V18" s="136">
        <v>42209</v>
      </c>
      <c r="W18" s="135">
        <v>24</v>
      </c>
      <c r="X18" s="135">
        <v>7</v>
      </c>
      <c r="Y18" s="135">
        <v>2015</v>
      </c>
      <c r="Z18" s="135">
        <v>24</v>
      </c>
      <c r="AA18" s="135">
        <v>7</v>
      </c>
      <c r="AB18" s="135">
        <v>2018</v>
      </c>
      <c r="AC18" s="137">
        <v>8.1999999999999993</v>
      </c>
      <c r="AD18" s="138"/>
      <c r="AE18" s="138"/>
      <c r="AF18" s="138"/>
      <c r="AG18" s="138"/>
      <c r="AH18" s="138"/>
      <c r="AI18" s="375">
        <v>68548783.680000022</v>
      </c>
      <c r="AJ18" s="376">
        <v>0.14000000000000001</v>
      </c>
      <c r="AK18" s="139" t="s">
        <v>558</v>
      </c>
      <c r="AL18" s="7"/>
    </row>
    <row r="19" spans="1:38" ht="30" customHeight="1">
      <c r="A19" s="61">
        <v>14</v>
      </c>
      <c r="B19" s="140">
        <v>3</v>
      </c>
      <c r="C19" s="451"/>
      <c r="D19" s="141">
        <v>1030155</v>
      </c>
      <c r="E19" s="142" t="s">
        <v>29</v>
      </c>
      <c r="F19" s="143" t="s">
        <v>40</v>
      </c>
      <c r="G19" s="141" t="s">
        <v>2440</v>
      </c>
      <c r="H19" s="143" t="s">
        <v>51</v>
      </c>
      <c r="I19" s="143" t="s">
        <v>60</v>
      </c>
      <c r="J19" s="141" t="s">
        <v>1666</v>
      </c>
      <c r="K19" s="141" t="s">
        <v>60</v>
      </c>
      <c r="L19" s="144">
        <v>3100</v>
      </c>
      <c r="M19" s="145" t="s">
        <v>69</v>
      </c>
      <c r="N19" s="146" t="s">
        <v>1259</v>
      </c>
      <c r="O19" s="141" t="s">
        <v>1424</v>
      </c>
      <c r="P19" s="140" t="str">
        <f>HYPERLINK("https://www.facebook.com/Opdcaldera","https://www.facebook.com/Opdcaldera")</f>
        <v>https://www.facebook.com/Opdcaldera</v>
      </c>
      <c r="Q19" s="147" t="s">
        <v>2170</v>
      </c>
      <c r="R19" s="148" t="s">
        <v>601</v>
      </c>
      <c r="S19" s="147" t="s">
        <v>2170</v>
      </c>
      <c r="T19" s="149" t="s">
        <v>531</v>
      </c>
      <c r="U19" s="149">
        <v>87</v>
      </c>
      <c r="V19" s="150">
        <v>42137</v>
      </c>
      <c r="W19" s="149">
        <v>27</v>
      </c>
      <c r="X19" s="149">
        <v>2</v>
      </c>
      <c r="Y19" s="149">
        <v>2012</v>
      </c>
      <c r="Z19" s="149">
        <v>26</v>
      </c>
      <c r="AA19" s="149">
        <v>2</v>
      </c>
      <c r="AB19" s="149">
        <v>2018</v>
      </c>
      <c r="AC19" s="151">
        <v>7</v>
      </c>
      <c r="AD19" s="152">
        <v>7.55</v>
      </c>
      <c r="AE19" s="152">
        <v>7.62</v>
      </c>
      <c r="AF19" s="152">
        <v>7</v>
      </c>
      <c r="AG19" s="414"/>
      <c r="AH19" s="153"/>
      <c r="AI19" s="373">
        <v>54487494.720000014</v>
      </c>
      <c r="AJ19" s="367">
        <v>0.14000000000000001</v>
      </c>
      <c r="AK19" s="154" t="s">
        <v>558</v>
      </c>
      <c r="AL19" s="7"/>
    </row>
    <row r="20" spans="1:38" ht="48.75" customHeight="1">
      <c r="A20" s="61">
        <v>15</v>
      </c>
      <c r="B20" s="61">
        <v>3</v>
      </c>
      <c r="C20" s="450"/>
      <c r="D20" s="73">
        <v>1030252</v>
      </c>
      <c r="E20" s="84" t="s">
        <v>1538</v>
      </c>
      <c r="F20" s="73" t="s">
        <v>41</v>
      </c>
      <c r="G20" s="73" t="s">
        <v>2441</v>
      </c>
      <c r="H20" s="73" t="s">
        <v>1539</v>
      </c>
      <c r="I20" s="155" t="s">
        <v>61</v>
      </c>
      <c r="J20" s="155" t="s">
        <v>487</v>
      </c>
      <c r="K20" s="155" t="s">
        <v>1667</v>
      </c>
      <c r="L20" s="156">
        <v>3000</v>
      </c>
      <c r="M20" s="157" t="s">
        <v>1540</v>
      </c>
      <c r="N20" s="77" t="s">
        <v>1541</v>
      </c>
      <c r="O20" s="73" t="s">
        <v>1762</v>
      </c>
      <c r="P20" s="73" t="s">
        <v>1547</v>
      </c>
      <c r="Q20" s="158" t="s">
        <v>1542</v>
      </c>
      <c r="R20" s="87" t="s">
        <v>1811</v>
      </c>
      <c r="S20" s="158" t="s">
        <v>1542</v>
      </c>
      <c r="T20" s="78" t="s">
        <v>475</v>
      </c>
      <c r="U20" s="78">
        <v>36</v>
      </c>
      <c r="V20" s="79">
        <v>42408</v>
      </c>
      <c r="W20" s="78">
        <v>28</v>
      </c>
      <c r="X20" s="78">
        <v>12</v>
      </c>
      <c r="Y20" s="78">
        <v>2015</v>
      </c>
      <c r="Z20" s="78">
        <v>28</v>
      </c>
      <c r="AA20" s="78">
        <v>12</v>
      </c>
      <c r="AB20" s="78">
        <v>2018</v>
      </c>
      <c r="AC20" s="159"/>
      <c r="AD20" s="82"/>
      <c r="AE20" s="82"/>
      <c r="AF20" s="82"/>
      <c r="AG20" s="82"/>
      <c r="AH20" s="82"/>
      <c r="AI20" s="369">
        <v>52729833.600000009</v>
      </c>
      <c r="AJ20" s="26">
        <v>0.14000000000000001</v>
      </c>
      <c r="AK20" s="160" t="s">
        <v>558</v>
      </c>
      <c r="AL20" s="1"/>
    </row>
    <row r="21" spans="1:38" s="3" customFormat="1" ht="48" customHeight="1">
      <c r="A21" s="61">
        <v>16</v>
      </c>
      <c r="B21" s="61">
        <v>3</v>
      </c>
      <c r="C21" s="451"/>
      <c r="D21" s="73">
        <v>1030216</v>
      </c>
      <c r="E21" s="84" t="s">
        <v>1044</v>
      </c>
      <c r="F21" s="73" t="s">
        <v>997</v>
      </c>
      <c r="G21" s="73" t="s">
        <v>2442</v>
      </c>
      <c r="H21" s="73" t="s">
        <v>1260</v>
      </c>
      <c r="I21" s="155" t="s">
        <v>998</v>
      </c>
      <c r="J21" s="155" t="s">
        <v>58</v>
      </c>
      <c r="K21" s="155" t="s">
        <v>998</v>
      </c>
      <c r="L21" s="156">
        <v>2300</v>
      </c>
      <c r="M21" s="160" t="s">
        <v>2154</v>
      </c>
      <c r="N21" s="77" t="s">
        <v>1261</v>
      </c>
      <c r="O21" s="73" t="s">
        <v>1640</v>
      </c>
      <c r="P21" s="73" t="s">
        <v>1548</v>
      </c>
      <c r="Q21" s="158" t="s">
        <v>1061</v>
      </c>
      <c r="R21" s="87" t="s">
        <v>1082</v>
      </c>
      <c r="S21" s="158" t="s">
        <v>1061</v>
      </c>
      <c r="T21" s="78" t="s">
        <v>475</v>
      </c>
      <c r="U21" s="78">
        <v>174</v>
      </c>
      <c r="V21" s="79">
        <v>42230</v>
      </c>
      <c r="W21" s="78">
        <v>24</v>
      </c>
      <c r="X21" s="78">
        <v>7</v>
      </c>
      <c r="Y21" s="78">
        <v>2015</v>
      </c>
      <c r="Z21" s="78">
        <v>24</v>
      </c>
      <c r="AA21" s="78">
        <v>7</v>
      </c>
      <c r="AB21" s="78">
        <v>2018</v>
      </c>
      <c r="AC21" s="80">
        <v>6.52</v>
      </c>
      <c r="AD21" s="82"/>
      <c r="AE21" s="82"/>
      <c r="AF21" s="82"/>
      <c r="AG21" s="82"/>
      <c r="AH21" s="82"/>
      <c r="AI21" s="27">
        <v>40426205.760000013</v>
      </c>
      <c r="AJ21" s="24">
        <v>0.14000000000000001</v>
      </c>
      <c r="AK21" s="160" t="s">
        <v>558</v>
      </c>
      <c r="AL21" s="1"/>
    </row>
    <row r="22" spans="1:38" s="3" customFormat="1" ht="48" customHeight="1">
      <c r="A22" s="61">
        <v>17</v>
      </c>
      <c r="B22" s="61">
        <v>3</v>
      </c>
      <c r="C22" s="451"/>
      <c r="D22" s="73">
        <v>1030240</v>
      </c>
      <c r="E22" s="84" t="s">
        <v>1404</v>
      </c>
      <c r="F22" s="73" t="s">
        <v>1398</v>
      </c>
      <c r="G22" s="73" t="s">
        <v>1410</v>
      </c>
      <c r="H22" s="73" t="s">
        <v>1757</v>
      </c>
      <c r="I22" s="155" t="s">
        <v>486</v>
      </c>
      <c r="J22" s="155" t="s">
        <v>486</v>
      </c>
      <c r="K22" s="155" t="s">
        <v>486</v>
      </c>
      <c r="L22" s="156">
        <v>2000</v>
      </c>
      <c r="M22" s="160">
        <v>83284075</v>
      </c>
      <c r="N22" s="77" t="s">
        <v>1409</v>
      </c>
      <c r="O22" s="73" t="s">
        <v>1763</v>
      </c>
      <c r="P22" s="73" t="s">
        <v>1549</v>
      </c>
      <c r="Q22" s="158" t="s">
        <v>1401</v>
      </c>
      <c r="R22" s="87" t="s">
        <v>1409</v>
      </c>
      <c r="S22" s="158" t="s">
        <v>1401</v>
      </c>
      <c r="T22" s="78" t="s">
        <v>475</v>
      </c>
      <c r="U22" s="78">
        <v>322</v>
      </c>
      <c r="V22" s="79">
        <v>42352</v>
      </c>
      <c r="W22" s="78">
        <v>9</v>
      </c>
      <c r="X22" s="78">
        <v>12</v>
      </c>
      <c r="Y22" s="78">
        <v>2015</v>
      </c>
      <c r="Z22" s="78">
        <v>9</v>
      </c>
      <c r="AA22" s="78">
        <v>12</v>
      </c>
      <c r="AB22" s="78">
        <v>2018</v>
      </c>
      <c r="AC22" s="159"/>
      <c r="AD22" s="82"/>
      <c r="AE22" s="82"/>
      <c r="AF22" s="82"/>
      <c r="AG22" s="82"/>
      <c r="AH22" s="82"/>
      <c r="AI22" s="27">
        <v>35153222.400000006</v>
      </c>
      <c r="AJ22" s="24">
        <v>0.14000000000000001</v>
      </c>
      <c r="AK22" s="160" t="s">
        <v>558</v>
      </c>
      <c r="AL22" s="1"/>
    </row>
    <row r="23" spans="1:38" s="3" customFormat="1" ht="48" customHeight="1">
      <c r="A23" s="61">
        <v>18</v>
      </c>
      <c r="B23" s="61">
        <v>3</v>
      </c>
      <c r="C23" s="451"/>
      <c r="D23" s="73">
        <v>1030239</v>
      </c>
      <c r="E23" s="84" t="s">
        <v>1391</v>
      </c>
      <c r="F23" s="73" t="s">
        <v>1399</v>
      </c>
      <c r="G23" s="73" t="s">
        <v>2443</v>
      </c>
      <c r="H23" s="73" t="s">
        <v>1408</v>
      </c>
      <c r="I23" s="155" t="s">
        <v>1405</v>
      </c>
      <c r="J23" s="155" t="s">
        <v>486</v>
      </c>
      <c r="K23" s="155" t="s">
        <v>1405</v>
      </c>
      <c r="L23" s="156">
        <v>2000</v>
      </c>
      <c r="M23" s="73">
        <v>97613825</v>
      </c>
      <c r="N23" s="77" t="s">
        <v>1411</v>
      </c>
      <c r="O23" s="73" t="s">
        <v>1641</v>
      </c>
      <c r="P23" s="73" t="s">
        <v>1550</v>
      </c>
      <c r="Q23" s="158" t="s">
        <v>1402</v>
      </c>
      <c r="R23" s="87" t="s">
        <v>1633</v>
      </c>
      <c r="S23" s="158" t="s">
        <v>1402</v>
      </c>
      <c r="T23" s="78" t="s">
        <v>475</v>
      </c>
      <c r="U23" s="78">
        <v>317</v>
      </c>
      <c r="V23" s="79">
        <v>42347</v>
      </c>
      <c r="W23" s="78">
        <v>9</v>
      </c>
      <c r="X23" s="78">
        <v>12</v>
      </c>
      <c r="Y23" s="78">
        <v>2015</v>
      </c>
      <c r="Z23" s="78">
        <v>9</v>
      </c>
      <c r="AA23" s="78">
        <v>12</v>
      </c>
      <c r="AB23" s="78">
        <v>2018</v>
      </c>
      <c r="AC23" s="159"/>
      <c r="AD23" s="82"/>
      <c r="AE23" s="82"/>
      <c r="AF23" s="82"/>
      <c r="AG23" s="82"/>
      <c r="AH23" s="82"/>
      <c r="AI23" s="28">
        <v>35153222.400000006</v>
      </c>
      <c r="AJ23" s="24">
        <v>0.14000000000000001</v>
      </c>
      <c r="AK23" s="160" t="s">
        <v>558</v>
      </c>
      <c r="AL23" s="1"/>
    </row>
    <row r="24" spans="1:38" s="3" customFormat="1" ht="34.5" customHeight="1">
      <c r="A24" s="61">
        <v>19</v>
      </c>
      <c r="B24" s="88">
        <v>3</v>
      </c>
      <c r="C24" s="452"/>
      <c r="D24" s="73">
        <v>1030215</v>
      </c>
      <c r="E24" s="84" t="s">
        <v>1195</v>
      </c>
      <c r="F24" s="73" t="s">
        <v>999</v>
      </c>
      <c r="G24" s="73" t="s">
        <v>2444</v>
      </c>
      <c r="H24" s="74" t="s">
        <v>1196</v>
      </c>
      <c r="I24" s="155" t="s">
        <v>1000</v>
      </c>
      <c r="J24" s="155" t="s">
        <v>486</v>
      </c>
      <c r="K24" s="155" t="s">
        <v>1000</v>
      </c>
      <c r="L24" s="156">
        <v>2900</v>
      </c>
      <c r="M24" s="161" t="s">
        <v>1263</v>
      </c>
      <c r="N24" s="162" t="s">
        <v>1262</v>
      </c>
      <c r="O24" s="73" t="s">
        <v>1764</v>
      </c>
      <c r="P24" s="77" t="s">
        <v>1551</v>
      </c>
      <c r="Q24" s="158" t="s">
        <v>1062</v>
      </c>
      <c r="R24" s="87" t="s">
        <v>1812</v>
      </c>
      <c r="S24" s="158" t="s">
        <v>1062</v>
      </c>
      <c r="T24" s="78" t="s">
        <v>475</v>
      </c>
      <c r="U24" s="78">
        <v>162</v>
      </c>
      <c r="V24" s="79">
        <v>42223</v>
      </c>
      <c r="W24" s="78">
        <v>24</v>
      </c>
      <c r="X24" s="78">
        <v>7</v>
      </c>
      <c r="Y24" s="78">
        <v>2015</v>
      </c>
      <c r="Z24" s="78">
        <v>24</v>
      </c>
      <c r="AA24" s="78">
        <v>7</v>
      </c>
      <c r="AB24" s="78">
        <v>2018</v>
      </c>
      <c r="AC24" s="80">
        <v>7.06</v>
      </c>
      <c r="AD24" s="82"/>
      <c r="AE24" s="82"/>
      <c r="AF24" s="82"/>
      <c r="AG24" s="82"/>
      <c r="AH24" s="82"/>
      <c r="AI24" s="366">
        <v>50972172.480000012</v>
      </c>
      <c r="AJ24" s="26">
        <v>0.14000000000000001</v>
      </c>
      <c r="AK24" s="160" t="s">
        <v>558</v>
      </c>
      <c r="AL24" s="1"/>
    </row>
    <row r="25" spans="1:38" s="3" customFormat="1" ht="34.5" customHeight="1">
      <c r="A25" s="61">
        <v>20</v>
      </c>
      <c r="B25" s="89">
        <v>3</v>
      </c>
      <c r="C25" s="452"/>
      <c r="D25" s="163">
        <v>1030226</v>
      </c>
      <c r="E25" s="164" t="s">
        <v>1158</v>
      </c>
      <c r="F25" s="163" t="s">
        <v>1159</v>
      </c>
      <c r="G25" s="163" t="s">
        <v>2445</v>
      </c>
      <c r="H25" s="163" t="s">
        <v>1758</v>
      </c>
      <c r="I25" s="165" t="s">
        <v>487</v>
      </c>
      <c r="J25" s="165" t="s">
        <v>487</v>
      </c>
      <c r="K25" s="165" t="s">
        <v>487</v>
      </c>
      <c r="L25" s="166">
        <v>2900</v>
      </c>
      <c r="M25" s="167">
        <v>42005723</v>
      </c>
      <c r="N25" s="168" t="s">
        <v>1760</v>
      </c>
      <c r="O25" s="128" t="s">
        <v>1765</v>
      </c>
      <c r="P25" s="163" t="s">
        <v>1646</v>
      </c>
      <c r="Q25" s="169" t="s">
        <v>2171</v>
      </c>
      <c r="R25" s="170" t="s">
        <v>2304</v>
      </c>
      <c r="S25" s="169" t="s">
        <v>2171</v>
      </c>
      <c r="T25" s="171" t="s">
        <v>888</v>
      </c>
      <c r="U25" s="171">
        <v>3775</v>
      </c>
      <c r="V25" s="172">
        <v>42312</v>
      </c>
      <c r="W25" s="171">
        <v>15</v>
      </c>
      <c r="X25" s="171">
        <v>9</v>
      </c>
      <c r="Y25" s="171">
        <v>2015</v>
      </c>
      <c r="Z25" s="171">
        <v>15</v>
      </c>
      <c r="AA25" s="171">
        <v>9</v>
      </c>
      <c r="AB25" s="171">
        <v>2018</v>
      </c>
      <c r="AC25" s="173">
        <v>6.01</v>
      </c>
      <c r="AD25" s="174"/>
      <c r="AE25" s="174"/>
      <c r="AF25" s="174"/>
      <c r="AG25" s="174"/>
      <c r="AH25" s="174"/>
      <c r="AI25" s="399">
        <v>50972172.480000012</v>
      </c>
      <c r="AJ25" s="367">
        <v>0.14000000000000001</v>
      </c>
      <c r="AK25" s="175" t="s">
        <v>558</v>
      </c>
      <c r="AL25" s="7"/>
    </row>
    <row r="26" spans="1:38" ht="30" customHeight="1">
      <c r="A26" s="61">
        <v>21</v>
      </c>
      <c r="B26" s="62">
        <v>4</v>
      </c>
      <c r="C26" s="450" t="s">
        <v>1382</v>
      </c>
      <c r="D26" s="63">
        <v>1040177</v>
      </c>
      <c r="E26" s="102" t="s">
        <v>30</v>
      </c>
      <c r="F26" s="122" t="s">
        <v>42</v>
      </c>
      <c r="G26" s="102" t="s">
        <v>2425</v>
      </c>
      <c r="H26" s="123" t="s">
        <v>52</v>
      </c>
      <c r="I26" s="123" t="s">
        <v>62</v>
      </c>
      <c r="J26" s="63" t="s">
        <v>63</v>
      </c>
      <c r="K26" s="63" t="s">
        <v>62</v>
      </c>
      <c r="L26" s="64">
        <v>4200</v>
      </c>
      <c r="M26" s="123" t="s">
        <v>70</v>
      </c>
      <c r="N26" s="123" t="s">
        <v>77</v>
      </c>
      <c r="O26" s="63" t="s">
        <v>1425</v>
      </c>
      <c r="P26" s="62" t="str">
        <f>HYPERLINK("https://www.facebook.com/opdlaserena","https://www.facebook.com/opdlaserena")</f>
        <v>https://www.facebook.com/opdlaserena</v>
      </c>
      <c r="Q26" s="176" t="s">
        <v>491</v>
      </c>
      <c r="R26" s="103" t="s">
        <v>596</v>
      </c>
      <c r="S26" s="176" t="s">
        <v>491</v>
      </c>
      <c r="T26" s="68" t="s">
        <v>531</v>
      </c>
      <c r="U26" s="177" t="s">
        <v>677</v>
      </c>
      <c r="V26" s="69">
        <v>42102</v>
      </c>
      <c r="W26" s="68">
        <v>3</v>
      </c>
      <c r="X26" s="68">
        <v>3</v>
      </c>
      <c r="Y26" s="68">
        <v>2012</v>
      </c>
      <c r="Z26" s="68">
        <v>4</v>
      </c>
      <c r="AA26" s="68">
        <v>3</v>
      </c>
      <c r="AB26" s="68">
        <v>2018</v>
      </c>
      <c r="AC26" s="70">
        <v>7.44</v>
      </c>
      <c r="AD26" s="126">
        <v>7</v>
      </c>
      <c r="AE26" s="126">
        <v>7.13</v>
      </c>
      <c r="AF26" s="126">
        <v>6.08</v>
      </c>
      <c r="AG26" s="227"/>
      <c r="AH26" s="71"/>
      <c r="AI26" s="398">
        <v>73821767.040000021</v>
      </c>
      <c r="AJ26" s="29">
        <v>0.14000000000000001</v>
      </c>
      <c r="AK26" s="72" t="s">
        <v>558</v>
      </c>
      <c r="AL26" s="7"/>
    </row>
    <row r="27" spans="1:38" ht="30" customHeight="1">
      <c r="A27" s="61">
        <v>22</v>
      </c>
      <c r="B27" s="61">
        <v>4</v>
      </c>
      <c r="C27" s="451"/>
      <c r="D27" s="73">
        <v>1040176</v>
      </c>
      <c r="E27" s="84" t="s">
        <v>31</v>
      </c>
      <c r="F27" s="85" t="s">
        <v>43</v>
      </c>
      <c r="G27" s="84" t="s">
        <v>2423</v>
      </c>
      <c r="H27" s="74" t="s">
        <v>1270</v>
      </c>
      <c r="I27" s="74" t="s">
        <v>63</v>
      </c>
      <c r="J27" s="73" t="s">
        <v>1668</v>
      </c>
      <c r="K27" s="73" t="s">
        <v>63</v>
      </c>
      <c r="L27" s="86">
        <v>5700</v>
      </c>
      <c r="M27" s="74" t="s">
        <v>71</v>
      </c>
      <c r="N27" s="74" t="s">
        <v>78</v>
      </c>
      <c r="O27" s="77" t="s">
        <v>1426</v>
      </c>
      <c r="P27" s="61" t="str">
        <f>HYPERLINK("https://www.facebook.com/opd.coquimbo","https://www.facebook.com/opd.coquimbo")</f>
        <v>https://www.facebook.com/opd.coquimbo</v>
      </c>
      <c r="Q27" s="178" t="s">
        <v>2172</v>
      </c>
      <c r="R27" s="77" t="s">
        <v>2305</v>
      </c>
      <c r="S27" s="178" t="s">
        <v>2172</v>
      </c>
      <c r="T27" s="78" t="s">
        <v>531</v>
      </c>
      <c r="U27" s="78" t="s">
        <v>648</v>
      </c>
      <c r="V27" s="79">
        <v>42086</v>
      </c>
      <c r="W27" s="78">
        <v>3</v>
      </c>
      <c r="X27" s="78">
        <v>3</v>
      </c>
      <c r="Y27" s="78">
        <v>2012</v>
      </c>
      <c r="Z27" s="78">
        <v>4</v>
      </c>
      <c r="AA27" s="78">
        <v>3</v>
      </c>
      <c r="AB27" s="78">
        <v>2018</v>
      </c>
      <c r="AC27" s="80">
        <v>8</v>
      </c>
      <c r="AD27" s="81">
        <v>9</v>
      </c>
      <c r="AE27" s="81">
        <v>8.4700000000000006</v>
      </c>
      <c r="AF27" s="81">
        <v>8.42</v>
      </c>
      <c r="AG27" s="199"/>
      <c r="AH27" s="82"/>
      <c r="AI27" s="30">
        <v>100186683.84000003</v>
      </c>
      <c r="AJ27" s="29">
        <v>0.14000000000000001</v>
      </c>
      <c r="AK27" s="83" t="s">
        <v>572</v>
      </c>
      <c r="AL27" s="7"/>
    </row>
    <row r="28" spans="1:38" ht="36.75" customHeight="1">
      <c r="A28" s="61">
        <v>23</v>
      </c>
      <c r="B28" s="61">
        <v>4</v>
      </c>
      <c r="C28" s="451"/>
      <c r="D28" s="73">
        <v>1040174</v>
      </c>
      <c r="E28" s="84" t="s">
        <v>32</v>
      </c>
      <c r="F28" s="85" t="s">
        <v>44</v>
      </c>
      <c r="G28" s="84" t="s">
        <v>2421</v>
      </c>
      <c r="H28" s="74" t="s">
        <v>1271</v>
      </c>
      <c r="I28" s="74" t="s">
        <v>64</v>
      </c>
      <c r="J28" s="73" t="s">
        <v>63</v>
      </c>
      <c r="K28" s="73" t="s">
        <v>64</v>
      </c>
      <c r="L28" s="86">
        <v>4200</v>
      </c>
      <c r="M28" s="74" t="s">
        <v>630</v>
      </c>
      <c r="N28" s="162" t="s">
        <v>631</v>
      </c>
      <c r="O28" s="77" t="s">
        <v>1427</v>
      </c>
      <c r="P28" s="61" t="str">
        <f>HYPERLINK("https://www.facebook.com/opd.ovalle","https://www.facebook.com/opd.ovalle")</f>
        <v>https://www.facebook.com/opd.ovalle</v>
      </c>
      <c r="Q28" s="178" t="s">
        <v>492</v>
      </c>
      <c r="R28" s="77" t="s">
        <v>2354</v>
      </c>
      <c r="S28" s="178" t="s">
        <v>492</v>
      </c>
      <c r="T28" s="78" t="s">
        <v>531</v>
      </c>
      <c r="U28" s="78" t="s">
        <v>649</v>
      </c>
      <c r="V28" s="79">
        <v>42086</v>
      </c>
      <c r="W28" s="78">
        <v>3</v>
      </c>
      <c r="X28" s="78">
        <v>3</v>
      </c>
      <c r="Y28" s="78">
        <v>2012</v>
      </c>
      <c r="Z28" s="78">
        <v>4</v>
      </c>
      <c r="AA28" s="78">
        <v>3</v>
      </c>
      <c r="AB28" s="78">
        <v>2018</v>
      </c>
      <c r="AC28" s="80">
        <v>7</v>
      </c>
      <c r="AD28" s="81">
        <v>6.25</v>
      </c>
      <c r="AE28" s="81">
        <v>7.98</v>
      </c>
      <c r="AF28" s="81">
        <v>7.62</v>
      </c>
      <c r="AG28" s="199"/>
      <c r="AH28" s="82"/>
      <c r="AI28" s="379">
        <v>73821767.040000021</v>
      </c>
      <c r="AJ28" s="29">
        <v>0.14000000000000001</v>
      </c>
      <c r="AK28" s="83" t="s">
        <v>558</v>
      </c>
      <c r="AL28" s="7"/>
    </row>
    <row r="29" spans="1:38" ht="44.25" customHeight="1">
      <c r="A29" s="61">
        <v>24</v>
      </c>
      <c r="B29" s="61">
        <v>4</v>
      </c>
      <c r="C29" s="451"/>
      <c r="D29" s="73">
        <v>1040175</v>
      </c>
      <c r="E29" s="84" t="s">
        <v>35</v>
      </c>
      <c r="F29" s="85" t="s">
        <v>45</v>
      </c>
      <c r="G29" s="84" t="s">
        <v>2418</v>
      </c>
      <c r="H29" s="85" t="s">
        <v>53</v>
      </c>
      <c r="I29" s="74" t="s">
        <v>65</v>
      </c>
      <c r="J29" s="73" t="s">
        <v>1668</v>
      </c>
      <c r="K29" s="73" t="s">
        <v>65</v>
      </c>
      <c r="L29" s="86">
        <v>3100</v>
      </c>
      <c r="M29" s="74" t="s">
        <v>72</v>
      </c>
      <c r="N29" s="74" t="s">
        <v>79</v>
      </c>
      <c r="O29" s="73" t="s">
        <v>1428</v>
      </c>
      <c r="P29" s="61" t="str">
        <f>HYPERLINK("https://www.facebook.com/opd.vicuna","https://www.facebook.com/opd.vicuna")</f>
        <v>https://www.facebook.com/opd.vicuna</v>
      </c>
      <c r="Q29" s="178" t="s">
        <v>493</v>
      </c>
      <c r="R29" s="77" t="s">
        <v>1813</v>
      </c>
      <c r="S29" s="178" t="s">
        <v>493</v>
      </c>
      <c r="T29" s="78" t="s">
        <v>531</v>
      </c>
      <c r="U29" s="78" t="s">
        <v>1140</v>
      </c>
      <c r="V29" s="79">
        <v>42102</v>
      </c>
      <c r="W29" s="78">
        <v>3</v>
      </c>
      <c r="X29" s="78">
        <v>3</v>
      </c>
      <c r="Y29" s="78">
        <v>2012</v>
      </c>
      <c r="Z29" s="78">
        <v>4</v>
      </c>
      <c r="AA29" s="78">
        <v>3</v>
      </c>
      <c r="AB29" s="78">
        <v>2018</v>
      </c>
      <c r="AC29" s="80">
        <v>6</v>
      </c>
      <c r="AD29" s="81">
        <v>7</v>
      </c>
      <c r="AE29" s="81">
        <v>8.08</v>
      </c>
      <c r="AF29" s="81">
        <v>7.67</v>
      </c>
      <c r="AG29" s="199"/>
      <c r="AH29" s="82"/>
      <c r="AI29" s="373">
        <v>54487494.720000014</v>
      </c>
      <c r="AJ29" s="29">
        <v>0.14000000000000001</v>
      </c>
      <c r="AK29" s="83" t="s">
        <v>558</v>
      </c>
      <c r="AL29" s="7"/>
    </row>
    <row r="30" spans="1:38" ht="45" customHeight="1">
      <c r="A30" s="61">
        <v>25</v>
      </c>
      <c r="B30" s="61">
        <v>4</v>
      </c>
      <c r="C30" s="451"/>
      <c r="D30" s="73">
        <v>1040173</v>
      </c>
      <c r="E30" s="84" t="s">
        <v>33</v>
      </c>
      <c r="F30" s="85" t="s">
        <v>46</v>
      </c>
      <c r="G30" s="84" t="s">
        <v>2422</v>
      </c>
      <c r="H30" s="74" t="s">
        <v>54</v>
      </c>
      <c r="I30" s="74" t="s">
        <v>66</v>
      </c>
      <c r="J30" s="73" t="s">
        <v>1668</v>
      </c>
      <c r="K30" s="73" t="s">
        <v>66</v>
      </c>
      <c r="L30" s="86">
        <v>3100</v>
      </c>
      <c r="M30" s="74" t="s">
        <v>2139</v>
      </c>
      <c r="N30" s="74" t="s">
        <v>80</v>
      </c>
      <c r="O30" s="73" t="s">
        <v>1429</v>
      </c>
      <c r="P30" s="61" t="str">
        <f>HYPERLINK("https://www.facebook.com/opd.andacollo","https://www.facebook.com/opd.andacollo")</f>
        <v>https://www.facebook.com/opd.andacollo</v>
      </c>
      <c r="Q30" s="178" t="s">
        <v>494</v>
      </c>
      <c r="R30" s="77" t="s">
        <v>594</v>
      </c>
      <c r="S30" s="178" t="s">
        <v>494</v>
      </c>
      <c r="T30" s="78" t="s">
        <v>531</v>
      </c>
      <c r="U30" s="78">
        <v>37</v>
      </c>
      <c r="V30" s="79">
        <v>42102</v>
      </c>
      <c r="W30" s="78">
        <v>2</v>
      </c>
      <c r="X30" s="78">
        <v>3</v>
      </c>
      <c r="Y30" s="78">
        <v>2012</v>
      </c>
      <c r="Z30" s="78">
        <v>3</v>
      </c>
      <c r="AA30" s="78">
        <v>3</v>
      </c>
      <c r="AB30" s="78">
        <v>2018</v>
      </c>
      <c r="AC30" s="80">
        <v>7</v>
      </c>
      <c r="AD30" s="81">
        <v>7</v>
      </c>
      <c r="AE30" s="81">
        <v>7.24</v>
      </c>
      <c r="AF30" s="81">
        <v>6.48</v>
      </c>
      <c r="AG30" s="199"/>
      <c r="AH30" s="82"/>
      <c r="AI30" s="373">
        <v>54487494.720000014</v>
      </c>
      <c r="AJ30" s="29">
        <v>0.14000000000000001</v>
      </c>
      <c r="AK30" s="83" t="s">
        <v>558</v>
      </c>
      <c r="AL30" s="7"/>
    </row>
    <row r="31" spans="1:38" ht="42" customHeight="1">
      <c r="A31" s="61">
        <v>26</v>
      </c>
      <c r="B31" s="61">
        <v>4</v>
      </c>
      <c r="C31" s="451"/>
      <c r="D31" s="73">
        <v>1040178</v>
      </c>
      <c r="E31" s="84" t="s">
        <v>34</v>
      </c>
      <c r="F31" s="85" t="s">
        <v>47</v>
      </c>
      <c r="G31" s="73" t="s">
        <v>2424</v>
      </c>
      <c r="H31" s="74" t="s">
        <v>1272</v>
      </c>
      <c r="I31" s="74" t="s">
        <v>67</v>
      </c>
      <c r="J31" s="73" t="s">
        <v>1669</v>
      </c>
      <c r="K31" s="73" t="s">
        <v>67</v>
      </c>
      <c r="L31" s="86">
        <v>2700</v>
      </c>
      <c r="M31" s="74" t="s">
        <v>1273</v>
      </c>
      <c r="N31" s="74" t="s">
        <v>81</v>
      </c>
      <c r="O31" s="73" t="s">
        <v>1430</v>
      </c>
      <c r="P31" s="61" t="str">
        <f>HYPERLINK("https://www.facebook.com/opd.illapel","https://www.facebook.com/opd.illapel")</f>
        <v>https://www.facebook.com/opd.illapel</v>
      </c>
      <c r="Q31" s="178" t="s">
        <v>495</v>
      </c>
      <c r="R31" s="77" t="s">
        <v>595</v>
      </c>
      <c r="S31" s="178" t="s">
        <v>495</v>
      </c>
      <c r="T31" s="78" t="s">
        <v>531</v>
      </c>
      <c r="U31" s="78" t="s">
        <v>687</v>
      </c>
      <c r="V31" s="79">
        <v>42102</v>
      </c>
      <c r="W31" s="78">
        <v>11</v>
      </c>
      <c r="X31" s="78">
        <v>3</v>
      </c>
      <c r="Y31" s="78">
        <v>2012</v>
      </c>
      <c r="Z31" s="78">
        <v>12</v>
      </c>
      <c r="AA31" s="78">
        <v>3</v>
      </c>
      <c r="AB31" s="78">
        <v>2018</v>
      </c>
      <c r="AC31" s="80">
        <v>7</v>
      </c>
      <c r="AD31" s="81">
        <v>7.03</v>
      </c>
      <c r="AE31" s="81">
        <v>7.84</v>
      </c>
      <c r="AF31" s="81">
        <v>6.43</v>
      </c>
      <c r="AG31" s="199"/>
      <c r="AH31" s="82"/>
      <c r="AI31" s="370">
        <v>53284884.480000012</v>
      </c>
      <c r="AJ31" s="29">
        <v>0.28000000000000003</v>
      </c>
      <c r="AK31" s="83" t="s">
        <v>558</v>
      </c>
      <c r="AL31" s="7"/>
    </row>
    <row r="32" spans="1:38" s="3" customFormat="1" ht="48" customHeight="1">
      <c r="A32" s="61">
        <v>27</v>
      </c>
      <c r="B32" s="61">
        <v>4</v>
      </c>
      <c r="C32" s="451"/>
      <c r="D32" s="73">
        <v>1040227</v>
      </c>
      <c r="E32" s="84" t="s">
        <v>735</v>
      </c>
      <c r="F32" s="85" t="s">
        <v>734</v>
      </c>
      <c r="G32" s="182" t="s">
        <v>2417</v>
      </c>
      <c r="H32" s="73" t="s">
        <v>1274</v>
      </c>
      <c r="I32" s="74" t="s">
        <v>731</v>
      </c>
      <c r="J32" s="73" t="s">
        <v>1670</v>
      </c>
      <c r="K32" s="73" t="s">
        <v>731</v>
      </c>
      <c r="L32" s="86">
        <v>2900</v>
      </c>
      <c r="M32" s="61" t="s">
        <v>1276</v>
      </c>
      <c r="N32" s="77" t="s">
        <v>1275</v>
      </c>
      <c r="O32" s="73" t="s">
        <v>1431</v>
      </c>
      <c r="P32" s="73" t="s">
        <v>1552</v>
      </c>
      <c r="Q32" s="178" t="s">
        <v>2173</v>
      </c>
      <c r="R32" s="77" t="s">
        <v>2344</v>
      </c>
      <c r="S32" s="178" t="s">
        <v>2173</v>
      </c>
      <c r="T32" s="78" t="s">
        <v>475</v>
      </c>
      <c r="U32" s="78" t="s">
        <v>981</v>
      </c>
      <c r="V32" s="79">
        <v>42185</v>
      </c>
      <c r="W32" s="78">
        <v>1</v>
      </c>
      <c r="X32" s="78">
        <v>6</v>
      </c>
      <c r="Y32" s="78">
        <v>2015</v>
      </c>
      <c r="Z32" s="78">
        <v>1</v>
      </c>
      <c r="AA32" s="78">
        <v>6</v>
      </c>
      <c r="AB32" s="78">
        <v>2018</v>
      </c>
      <c r="AC32" s="80" t="s">
        <v>2140</v>
      </c>
      <c r="AD32" s="82"/>
      <c r="AE32" s="82"/>
      <c r="AF32" s="82"/>
      <c r="AG32" s="82"/>
      <c r="AH32" s="82"/>
      <c r="AI32" s="366">
        <v>50972172.480000012</v>
      </c>
      <c r="AJ32" s="29">
        <v>0.14000000000000001</v>
      </c>
      <c r="AK32" s="83" t="s">
        <v>558</v>
      </c>
      <c r="AL32" s="7"/>
    </row>
    <row r="33" spans="1:38" s="3" customFormat="1" ht="30" customHeight="1">
      <c r="A33" s="61">
        <v>28</v>
      </c>
      <c r="B33" s="61">
        <v>4</v>
      </c>
      <c r="C33" s="451"/>
      <c r="D33" s="73">
        <v>1040223</v>
      </c>
      <c r="E33" s="84" t="s">
        <v>727</v>
      </c>
      <c r="F33" s="85" t="s">
        <v>729</v>
      </c>
      <c r="G33" s="182" t="s">
        <v>2420</v>
      </c>
      <c r="H33" s="73" t="s">
        <v>1277</v>
      </c>
      <c r="I33" s="74" t="s">
        <v>732</v>
      </c>
      <c r="J33" s="73" t="s">
        <v>1670</v>
      </c>
      <c r="K33" s="73" t="s">
        <v>732</v>
      </c>
      <c r="L33" s="86">
        <v>2900</v>
      </c>
      <c r="M33" s="179" t="s">
        <v>982</v>
      </c>
      <c r="N33" s="180" t="s">
        <v>1278</v>
      </c>
      <c r="O33" s="73" t="s">
        <v>1432</v>
      </c>
      <c r="P33" s="73" t="s">
        <v>1553</v>
      </c>
      <c r="Q33" s="178" t="s">
        <v>2174</v>
      </c>
      <c r="R33" s="77" t="s">
        <v>2362</v>
      </c>
      <c r="S33" s="178" t="s">
        <v>2174</v>
      </c>
      <c r="T33" s="78" t="s">
        <v>475</v>
      </c>
      <c r="U33" s="78" t="s">
        <v>925</v>
      </c>
      <c r="V33" s="79">
        <v>42156</v>
      </c>
      <c r="W33" s="78">
        <v>1</v>
      </c>
      <c r="X33" s="78">
        <v>6</v>
      </c>
      <c r="Y33" s="78">
        <v>2015</v>
      </c>
      <c r="Z33" s="78">
        <v>1</v>
      </c>
      <c r="AA33" s="78">
        <v>6</v>
      </c>
      <c r="AB33" s="78">
        <v>2018</v>
      </c>
      <c r="AC33" s="80">
        <v>7.56</v>
      </c>
      <c r="AD33" s="82"/>
      <c r="AE33" s="82"/>
      <c r="AF33" s="82"/>
      <c r="AG33" s="82"/>
      <c r="AH33" s="82"/>
      <c r="AI33" s="366">
        <v>50972172.480000012</v>
      </c>
      <c r="AJ33" s="29">
        <v>0.14000000000000001</v>
      </c>
      <c r="AK33" s="83" t="s">
        <v>558</v>
      </c>
      <c r="AL33" s="7"/>
    </row>
    <row r="34" spans="1:38" s="3" customFormat="1" ht="30" customHeight="1">
      <c r="A34" s="61">
        <v>29</v>
      </c>
      <c r="B34" s="61">
        <v>4</v>
      </c>
      <c r="C34" s="451"/>
      <c r="D34" s="73">
        <v>1040224</v>
      </c>
      <c r="E34" s="84" t="s">
        <v>728</v>
      </c>
      <c r="F34" s="85" t="s">
        <v>730</v>
      </c>
      <c r="G34" s="182" t="s">
        <v>2426</v>
      </c>
      <c r="H34" s="73" t="s">
        <v>1264</v>
      </c>
      <c r="I34" s="74" t="s">
        <v>733</v>
      </c>
      <c r="J34" s="73" t="s">
        <v>1670</v>
      </c>
      <c r="K34" s="73" t="s">
        <v>733</v>
      </c>
      <c r="L34" s="86">
        <v>2300</v>
      </c>
      <c r="M34" s="179" t="s">
        <v>1265</v>
      </c>
      <c r="N34" s="181" t="s">
        <v>1266</v>
      </c>
      <c r="O34" s="73" t="s">
        <v>1433</v>
      </c>
      <c r="P34" s="73" t="s">
        <v>1554</v>
      </c>
      <c r="Q34" s="178" t="s">
        <v>736</v>
      </c>
      <c r="R34" s="77" t="s">
        <v>1814</v>
      </c>
      <c r="S34" s="178" t="s">
        <v>736</v>
      </c>
      <c r="T34" s="78" t="s">
        <v>475</v>
      </c>
      <c r="U34" s="78" t="s">
        <v>924</v>
      </c>
      <c r="V34" s="79">
        <v>42156</v>
      </c>
      <c r="W34" s="78">
        <v>1</v>
      </c>
      <c r="X34" s="78">
        <v>6</v>
      </c>
      <c r="Y34" s="78">
        <v>2015</v>
      </c>
      <c r="Z34" s="78">
        <v>1</v>
      </c>
      <c r="AA34" s="78">
        <v>6</v>
      </c>
      <c r="AB34" s="78">
        <v>2018</v>
      </c>
      <c r="AC34" s="80">
        <v>7.46</v>
      </c>
      <c r="AD34" s="82"/>
      <c r="AE34" s="82"/>
      <c r="AF34" s="82"/>
      <c r="AG34" s="82"/>
      <c r="AH34" s="82"/>
      <c r="AI34" s="30">
        <v>40426205.760000013</v>
      </c>
      <c r="AJ34" s="29">
        <v>0.14000000000000001</v>
      </c>
      <c r="AK34" s="83" t="s">
        <v>558</v>
      </c>
      <c r="AL34" s="7"/>
    </row>
    <row r="35" spans="1:38" s="3" customFormat="1" ht="45" customHeight="1">
      <c r="A35" s="61">
        <v>30</v>
      </c>
      <c r="B35" s="61">
        <v>4</v>
      </c>
      <c r="C35" s="451"/>
      <c r="D35" s="73">
        <v>1040240</v>
      </c>
      <c r="E35" s="84" t="s">
        <v>1046</v>
      </c>
      <c r="F35" s="84" t="s">
        <v>1001</v>
      </c>
      <c r="G35" s="182" t="s">
        <v>1279</v>
      </c>
      <c r="H35" s="73" t="s">
        <v>1280</v>
      </c>
      <c r="I35" s="73" t="s">
        <v>1002</v>
      </c>
      <c r="J35" s="73" t="s">
        <v>1669</v>
      </c>
      <c r="K35" s="73" t="s">
        <v>1002</v>
      </c>
      <c r="L35" s="86">
        <v>2900</v>
      </c>
      <c r="M35" s="183">
        <v>62649834</v>
      </c>
      <c r="N35" s="87" t="s">
        <v>1281</v>
      </c>
      <c r="O35" s="73" t="s">
        <v>1619</v>
      </c>
      <c r="P35" s="73" t="s">
        <v>1555</v>
      </c>
      <c r="Q35" s="178" t="s">
        <v>2175</v>
      </c>
      <c r="R35" s="36" t="s">
        <v>2344</v>
      </c>
      <c r="S35" s="178" t="s">
        <v>2175</v>
      </c>
      <c r="T35" s="78" t="s">
        <v>475</v>
      </c>
      <c r="U35" s="78" t="s">
        <v>1207</v>
      </c>
      <c r="V35" s="79">
        <v>42237</v>
      </c>
      <c r="W35" s="78">
        <v>24</v>
      </c>
      <c r="X35" s="78">
        <v>7</v>
      </c>
      <c r="Y35" s="78">
        <v>2015</v>
      </c>
      <c r="Z35" s="78">
        <v>24</v>
      </c>
      <c r="AA35" s="78">
        <v>7</v>
      </c>
      <c r="AB35" s="78">
        <v>2018</v>
      </c>
      <c r="AC35" s="80">
        <v>6.2</v>
      </c>
      <c r="AD35" s="82"/>
      <c r="AE35" s="82"/>
      <c r="AF35" s="82"/>
      <c r="AG35" s="82"/>
      <c r="AH35" s="82"/>
      <c r="AI35" s="366">
        <v>50972172.480000012</v>
      </c>
      <c r="AJ35" s="29">
        <v>0.14000000000000001</v>
      </c>
      <c r="AK35" s="83" t="s">
        <v>558</v>
      </c>
      <c r="AL35" s="7"/>
    </row>
    <row r="36" spans="1:38" s="3" customFormat="1" ht="30" customHeight="1">
      <c r="A36" s="61">
        <v>31</v>
      </c>
      <c r="B36" s="61">
        <v>4</v>
      </c>
      <c r="C36" s="451"/>
      <c r="D36" s="73">
        <v>1040239</v>
      </c>
      <c r="E36" s="84" t="s">
        <v>1047</v>
      </c>
      <c r="F36" s="84" t="s">
        <v>1003</v>
      </c>
      <c r="G36" s="183" t="s">
        <v>1267</v>
      </c>
      <c r="H36" s="73" t="s">
        <v>1179</v>
      </c>
      <c r="I36" s="73" t="s">
        <v>1004</v>
      </c>
      <c r="J36" s="73" t="s">
        <v>1669</v>
      </c>
      <c r="K36" s="73" t="s">
        <v>1004</v>
      </c>
      <c r="L36" s="86">
        <v>2000</v>
      </c>
      <c r="M36" s="183">
        <v>96300220</v>
      </c>
      <c r="N36" s="77" t="s">
        <v>1268</v>
      </c>
      <c r="O36" s="73" t="s">
        <v>1434</v>
      </c>
      <c r="P36" s="73" t="s">
        <v>1556</v>
      </c>
      <c r="Q36" s="178" t="s">
        <v>1063</v>
      </c>
      <c r="R36" s="77" t="s">
        <v>1815</v>
      </c>
      <c r="S36" s="178" t="s">
        <v>1063</v>
      </c>
      <c r="T36" s="78" t="s">
        <v>475</v>
      </c>
      <c r="U36" s="78" t="s">
        <v>1206</v>
      </c>
      <c r="V36" s="79">
        <v>42237</v>
      </c>
      <c r="W36" s="78">
        <v>24</v>
      </c>
      <c r="X36" s="78">
        <v>7</v>
      </c>
      <c r="Y36" s="78">
        <v>2015</v>
      </c>
      <c r="Z36" s="78">
        <v>24</v>
      </c>
      <c r="AA36" s="78">
        <v>7</v>
      </c>
      <c r="AB36" s="78">
        <v>2018</v>
      </c>
      <c r="AC36" s="80">
        <v>7.18</v>
      </c>
      <c r="AD36" s="82"/>
      <c r="AE36" s="82"/>
      <c r="AF36" s="82"/>
      <c r="AG36" s="82"/>
      <c r="AH36" s="82"/>
      <c r="AI36" s="30">
        <v>35153222.400000006</v>
      </c>
      <c r="AJ36" s="29">
        <v>0.14000000000000001</v>
      </c>
      <c r="AK36" s="83" t="s">
        <v>558</v>
      </c>
      <c r="AL36" s="7"/>
    </row>
    <row r="37" spans="1:38" s="3" customFormat="1" ht="30" customHeight="1">
      <c r="A37" s="61">
        <v>32</v>
      </c>
      <c r="B37" s="61">
        <v>4</v>
      </c>
      <c r="C37" s="451"/>
      <c r="D37" s="73">
        <v>1040254</v>
      </c>
      <c r="E37" s="84" t="s">
        <v>1406</v>
      </c>
      <c r="F37" s="84" t="s">
        <v>42</v>
      </c>
      <c r="G37" s="182" t="s">
        <v>2419</v>
      </c>
      <c r="H37" s="73" t="s">
        <v>1412</v>
      </c>
      <c r="I37" s="73" t="s">
        <v>62</v>
      </c>
      <c r="J37" s="73" t="s">
        <v>1668</v>
      </c>
      <c r="K37" s="73" t="s">
        <v>62</v>
      </c>
      <c r="L37" s="86">
        <v>3000</v>
      </c>
      <c r="M37" s="36" t="s">
        <v>1413</v>
      </c>
      <c r="N37" s="77" t="s">
        <v>1414</v>
      </c>
      <c r="O37" s="73" t="s">
        <v>1642</v>
      </c>
      <c r="P37" s="73" t="s">
        <v>1557</v>
      </c>
      <c r="Q37" s="176" t="s">
        <v>491</v>
      </c>
      <c r="R37" s="77" t="s">
        <v>596</v>
      </c>
      <c r="S37" s="176" t="s">
        <v>491</v>
      </c>
      <c r="T37" s="78" t="s">
        <v>475</v>
      </c>
      <c r="U37" s="78" t="s">
        <v>1407</v>
      </c>
      <c r="V37" s="79">
        <v>42367</v>
      </c>
      <c r="W37" s="78">
        <v>9</v>
      </c>
      <c r="X37" s="78">
        <v>12</v>
      </c>
      <c r="Y37" s="78">
        <v>2015</v>
      </c>
      <c r="Z37" s="78">
        <v>9</v>
      </c>
      <c r="AA37" s="78">
        <v>12</v>
      </c>
      <c r="AB37" s="78">
        <v>2018</v>
      </c>
      <c r="AC37" s="159"/>
      <c r="AD37" s="82"/>
      <c r="AE37" s="82"/>
      <c r="AF37" s="82"/>
      <c r="AG37" s="82"/>
      <c r="AH37" s="82"/>
      <c r="AI37" s="25">
        <v>52729833.600000009</v>
      </c>
      <c r="AJ37" s="29">
        <v>0.14000000000000001</v>
      </c>
      <c r="AK37" s="83" t="s">
        <v>558</v>
      </c>
      <c r="AL37" s="7"/>
    </row>
    <row r="38" spans="1:38" s="3" customFormat="1" ht="30" customHeight="1">
      <c r="A38" s="61">
        <v>33</v>
      </c>
      <c r="B38" s="88">
        <v>4</v>
      </c>
      <c r="C38" s="451"/>
      <c r="D38" s="108">
        <v>1040279</v>
      </c>
      <c r="E38" s="109" t="s">
        <v>1895</v>
      </c>
      <c r="F38" s="109" t="s">
        <v>2275</v>
      </c>
      <c r="G38" s="410" t="s">
        <v>2428</v>
      </c>
      <c r="H38" s="108" t="s">
        <v>1951</v>
      </c>
      <c r="I38" s="108" t="s">
        <v>1896</v>
      </c>
      <c r="J38" s="108" t="s">
        <v>1668</v>
      </c>
      <c r="K38" s="108" t="s">
        <v>1896</v>
      </c>
      <c r="L38" s="110">
        <v>2344</v>
      </c>
      <c r="M38" s="184" t="s">
        <v>1964</v>
      </c>
      <c r="N38" s="111" t="s">
        <v>1965</v>
      </c>
      <c r="O38" s="108" t="s">
        <v>2601</v>
      </c>
      <c r="P38" s="108" t="s">
        <v>2091</v>
      </c>
      <c r="Q38" s="185" t="s">
        <v>1926</v>
      </c>
      <c r="R38" s="111" t="s">
        <v>1999</v>
      </c>
      <c r="S38" s="185" t="s">
        <v>1926</v>
      </c>
      <c r="T38" s="113" t="s">
        <v>475</v>
      </c>
      <c r="U38" s="113" t="s">
        <v>1952</v>
      </c>
      <c r="V38" s="114">
        <v>42499</v>
      </c>
      <c r="W38" s="113">
        <v>29</v>
      </c>
      <c r="X38" s="113">
        <v>4</v>
      </c>
      <c r="Y38" s="113">
        <v>2016</v>
      </c>
      <c r="Z38" s="113">
        <v>29</v>
      </c>
      <c r="AA38" s="113">
        <v>4</v>
      </c>
      <c r="AB38" s="113">
        <v>2019</v>
      </c>
      <c r="AC38" s="205"/>
      <c r="AD38" s="116"/>
      <c r="AE38" s="116"/>
      <c r="AF38" s="116"/>
      <c r="AG38" s="116"/>
      <c r="AH38" s="116"/>
      <c r="AI38" s="31">
        <v>41199576.652800009</v>
      </c>
      <c r="AJ38" s="29">
        <v>0.14000000000000001</v>
      </c>
      <c r="AK38" s="118" t="s">
        <v>558</v>
      </c>
      <c r="AL38" s="7"/>
    </row>
    <row r="39" spans="1:38" s="3" customFormat="1" ht="30" customHeight="1">
      <c r="A39" s="61">
        <v>34</v>
      </c>
      <c r="B39" s="88">
        <v>4</v>
      </c>
      <c r="C39" s="451"/>
      <c r="D39" s="108">
        <v>1040284</v>
      </c>
      <c r="E39" s="109" t="s">
        <v>2004</v>
      </c>
      <c r="F39" s="109" t="s">
        <v>2005</v>
      </c>
      <c r="G39" s="410" t="s">
        <v>2429</v>
      </c>
      <c r="H39" s="108" t="s">
        <v>2061</v>
      </c>
      <c r="I39" s="108" t="s">
        <v>2006</v>
      </c>
      <c r="J39" s="108" t="s">
        <v>1668</v>
      </c>
      <c r="K39" s="108" t="s">
        <v>2006</v>
      </c>
      <c r="L39" s="110">
        <v>2000</v>
      </c>
      <c r="M39" s="184" t="s">
        <v>2063</v>
      </c>
      <c r="N39" s="111" t="s">
        <v>2062</v>
      </c>
      <c r="O39" s="108" t="s">
        <v>2099</v>
      </c>
      <c r="P39" s="108" t="s">
        <v>2091</v>
      </c>
      <c r="Q39" s="185" t="s">
        <v>2176</v>
      </c>
      <c r="R39" s="111" t="s">
        <v>2344</v>
      </c>
      <c r="S39" s="185" t="s">
        <v>2176</v>
      </c>
      <c r="T39" s="113" t="s">
        <v>475</v>
      </c>
      <c r="U39" s="113">
        <v>141</v>
      </c>
      <c r="V39" s="114">
        <v>42580</v>
      </c>
      <c r="W39" s="113">
        <v>11</v>
      </c>
      <c r="X39" s="113">
        <v>7</v>
      </c>
      <c r="Y39" s="113">
        <v>2016</v>
      </c>
      <c r="Z39" s="113">
        <v>11</v>
      </c>
      <c r="AA39" s="113">
        <v>7</v>
      </c>
      <c r="AB39" s="113">
        <v>2019</v>
      </c>
      <c r="AC39" s="115"/>
      <c r="AD39" s="116"/>
      <c r="AE39" s="116"/>
      <c r="AF39" s="116"/>
      <c r="AG39" s="116"/>
      <c r="AH39" s="116"/>
      <c r="AI39" s="31">
        <v>35153222.400000006</v>
      </c>
      <c r="AJ39" s="32">
        <v>0.14000000000000001</v>
      </c>
      <c r="AK39" s="118" t="s">
        <v>558</v>
      </c>
      <c r="AL39" s="7"/>
    </row>
    <row r="40" spans="1:38" s="3" customFormat="1" ht="30" customHeight="1">
      <c r="A40" s="61">
        <v>35</v>
      </c>
      <c r="B40" s="89">
        <v>4</v>
      </c>
      <c r="C40" s="452"/>
      <c r="D40" s="92">
        <v>1040241</v>
      </c>
      <c r="E40" s="90" t="s">
        <v>1643</v>
      </c>
      <c r="F40" s="90" t="s">
        <v>1005</v>
      </c>
      <c r="G40" s="409" t="s">
        <v>2427</v>
      </c>
      <c r="H40" s="92" t="s">
        <v>1180</v>
      </c>
      <c r="I40" s="92" t="s">
        <v>1006</v>
      </c>
      <c r="J40" s="92" t="s">
        <v>1669</v>
      </c>
      <c r="K40" s="92" t="s">
        <v>1006</v>
      </c>
      <c r="L40" s="93">
        <v>2900</v>
      </c>
      <c r="M40" s="186">
        <v>94349223</v>
      </c>
      <c r="N40" s="94" t="s">
        <v>1269</v>
      </c>
      <c r="O40" s="92" t="s">
        <v>1647</v>
      </c>
      <c r="P40" s="92" t="s">
        <v>1558</v>
      </c>
      <c r="Q40" s="187" t="s">
        <v>1064</v>
      </c>
      <c r="R40" s="94" t="s">
        <v>1816</v>
      </c>
      <c r="S40" s="187" t="s">
        <v>1064</v>
      </c>
      <c r="T40" s="97" t="s">
        <v>475</v>
      </c>
      <c r="U40" s="97" t="s">
        <v>975</v>
      </c>
      <c r="V40" s="98">
        <v>42240</v>
      </c>
      <c r="W40" s="97">
        <v>24</v>
      </c>
      <c r="X40" s="97">
        <v>7</v>
      </c>
      <c r="Y40" s="97">
        <v>2015</v>
      </c>
      <c r="Z40" s="97">
        <v>24</v>
      </c>
      <c r="AA40" s="97">
        <v>7</v>
      </c>
      <c r="AB40" s="97">
        <v>2018</v>
      </c>
      <c r="AC40" s="99">
        <v>6</v>
      </c>
      <c r="AD40" s="100"/>
      <c r="AE40" s="100"/>
      <c r="AF40" s="100"/>
      <c r="AG40" s="100"/>
      <c r="AH40" s="100"/>
      <c r="AI40" s="399">
        <v>50972172.480000012</v>
      </c>
      <c r="AJ40" s="368">
        <v>0.14000000000000001</v>
      </c>
      <c r="AK40" s="101" t="s">
        <v>558</v>
      </c>
      <c r="AL40" s="7"/>
    </row>
    <row r="41" spans="1:38" ht="43.5" customHeight="1">
      <c r="A41" s="61">
        <v>36</v>
      </c>
      <c r="B41" s="189">
        <v>5</v>
      </c>
      <c r="C41" s="450" t="s">
        <v>2372</v>
      </c>
      <c r="D41" s="128">
        <v>1050575</v>
      </c>
      <c r="E41" s="129" t="s">
        <v>82</v>
      </c>
      <c r="F41" s="190" t="s">
        <v>94</v>
      </c>
      <c r="G41" s="129" t="s">
        <v>2398</v>
      </c>
      <c r="H41" s="130" t="s">
        <v>113</v>
      </c>
      <c r="I41" s="130" t="s">
        <v>125</v>
      </c>
      <c r="J41" s="128" t="s">
        <v>125</v>
      </c>
      <c r="K41" s="128" t="s">
        <v>125</v>
      </c>
      <c r="L41" s="131">
        <v>4500</v>
      </c>
      <c r="M41" s="130" t="s">
        <v>142</v>
      </c>
      <c r="N41" s="130" t="s">
        <v>1297</v>
      </c>
      <c r="O41" s="128" t="s">
        <v>1435</v>
      </c>
      <c r="P41" s="189" t="str">
        <f>HYPERLINK("https://www.facebook.com/opd.quillota","https://www.facebook.com/opd.quillota")</f>
        <v>https://www.facebook.com/opd.quillota</v>
      </c>
      <c r="Q41" s="191" t="s">
        <v>496</v>
      </c>
      <c r="R41" s="192" t="s">
        <v>1817</v>
      </c>
      <c r="S41" s="191" t="s">
        <v>496</v>
      </c>
      <c r="T41" s="135" t="s">
        <v>531</v>
      </c>
      <c r="U41" s="135" t="s">
        <v>650</v>
      </c>
      <c r="V41" s="136">
        <v>42066</v>
      </c>
      <c r="W41" s="135">
        <v>2</v>
      </c>
      <c r="X41" s="135">
        <v>3</v>
      </c>
      <c r="Y41" s="135">
        <v>2012</v>
      </c>
      <c r="Z41" s="135">
        <v>2</v>
      </c>
      <c r="AA41" s="135">
        <v>3</v>
      </c>
      <c r="AB41" s="135">
        <v>2018</v>
      </c>
      <c r="AC41" s="137">
        <v>8</v>
      </c>
      <c r="AD41" s="193">
        <v>8</v>
      </c>
      <c r="AE41" s="193">
        <v>8</v>
      </c>
      <c r="AF41" s="193">
        <v>9.3800000000000008</v>
      </c>
      <c r="AG41" s="415"/>
      <c r="AH41" s="138"/>
      <c r="AI41" s="394">
        <v>69381360.000000015</v>
      </c>
      <c r="AJ41" s="33">
        <v>0</v>
      </c>
      <c r="AK41" s="139" t="s">
        <v>558</v>
      </c>
      <c r="AL41" s="7"/>
    </row>
    <row r="42" spans="1:38" ht="47.25" customHeight="1">
      <c r="A42" s="61">
        <v>37</v>
      </c>
      <c r="B42" s="61">
        <v>5</v>
      </c>
      <c r="C42" s="451"/>
      <c r="D42" s="73">
        <v>1050750</v>
      </c>
      <c r="E42" s="84" t="s">
        <v>1052</v>
      </c>
      <c r="F42" s="84" t="s">
        <v>95</v>
      </c>
      <c r="G42" s="84" t="s">
        <v>109</v>
      </c>
      <c r="H42" s="73" t="s">
        <v>1298</v>
      </c>
      <c r="I42" s="73" t="s">
        <v>126</v>
      </c>
      <c r="J42" s="73" t="s">
        <v>488</v>
      </c>
      <c r="K42" s="73" t="s">
        <v>126</v>
      </c>
      <c r="L42" s="86">
        <v>4100</v>
      </c>
      <c r="M42" s="73" t="s">
        <v>143</v>
      </c>
      <c r="N42" s="77" t="s">
        <v>1161</v>
      </c>
      <c r="O42" s="73" t="s">
        <v>1436</v>
      </c>
      <c r="P42" s="74" t="str">
        <f>HYPERLINK("https://www.facebook.com/opd.asociacionpetorca?fref=ts","https://www.facebook.com/opd.asociacionpetorca?fref=ts")</f>
        <v>https://www.facebook.com/opd.asociacionpetorca?fref=ts</v>
      </c>
      <c r="Q42" s="194" t="s">
        <v>497</v>
      </c>
      <c r="R42" s="106" t="s">
        <v>2345</v>
      </c>
      <c r="S42" s="194" t="s">
        <v>497</v>
      </c>
      <c r="T42" s="78" t="s">
        <v>475</v>
      </c>
      <c r="U42" s="78" t="s">
        <v>1197</v>
      </c>
      <c r="V42" s="79">
        <v>42209</v>
      </c>
      <c r="W42" s="78">
        <v>24</v>
      </c>
      <c r="X42" s="78">
        <v>7</v>
      </c>
      <c r="Y42" s="78">
        <v>2015</v>
      </c>
      <c r="Z42" s="78">
        <v>24</v>
      </c>
      <c r="AA42" s="78">
        <v>7</v>
      </c>
      <c r="AB42" s="78">
        <v>2018</v>
      </c>
      <c r="AC42" s="195"/>
      <c r="AD42" s="117"/>
      <c r="AE42" s="196"/>
      <c r="AF42" s="196"/>
      <c r="AG42" s="196"/>
      <c r="AH42" s="196"/>
      <c r="AI42" s="34">
        <v>63214128.000000015</v>
      </c>
      <c r="AJ42" s="33">
        <v>0</v>
      </c>
      <c r="AK42" s="83" t="s">
        <v>558</v>
      </c>
      <c r="AL42" s="7"/>
    </row>
    <row r="43" spans="1:38" ht="43.5" customHeight="1">
      <c r="A43" s="61">
        <v>38</v>
      </c>
      <c r="B43" s="61">
        <v>5</v>
      </c>
      <c r="C43" s="451"/>
      <c r="D43" s="73">
        <v>1050574</v>
      </c>
      <c r="E43" s="84" t="s">
        <v>83</v>
      </c>
      <c r="F43" s="85" t="s">
        <v>96</v>
      </c>
      <c r="G43" s="84" t="s">
        <v>2399</v>
      </c>
      <c r="H43" s="74" t="s">
        <v>114</v>
      </c>
      <c r="I43" s="74" t="s">
        <v>127</v>
      </c>
      <c r="J43" s="73" t="s">
        <v>127</v>
      </c>
      <c r="K43" s="73" t="s">
        <v>127</v>
      </c>
      <c r="L43" s="86">
        <v>3500</v>
      </c>
      <c r="M43" s="85" t="s">
        <v>144</v>
      </c>
      <c r="N43" s="74" t="s">
        <v>149</v>
      </c>
      <c r="O43" s="73" t="s">
        <v>1437</v>
      </c>
      <c r="P43" s="61" t="str">
        <f>HYPERLINK("https://www.facebook.com/opd.infancialosandes","https://www.facebook.com/opd.infancialosandes")</f>
        <v>https://www.facebook.com/opd.infancialosandes</v>
      </c>
      <c r="Q43" s="194" t="s">
        <v>2177</v>
      </c>
      <c r="R43" s="106" t="s">
        <v>2344</v>
      </c>
      <c r="S43" s="194" t="s">
        <v>2177</v>
      </c>
      <c r="T43" s="78" t="s">
        <v>531</v>
      </c>
      <c r="U43" s="78" t="s">
        <v>651</v>
      </c>
      <c r="V43" s="79">
        <v>42066</v>
      </c>
      <c r="W43" s="78">
        <v>2</v>
      </c>
      <c r="X43" s="78">
        <v>3</v>
      </c>
      <c r="Y43" s="78">
        <v>2012</v>
      </c>
      <c r="Z43" s="78">
        <v>2</v>
      </c>
      <c r="AA43" s="78">
        <v>3</v>
      </c>
      <c r="AB43" s="78">
        <v>2018</v>
      </c>
      <c r="AC43" s="197">
        <v>7.4</v>
      </c>
      <c r="AD43" s="198">
        <v>7.4</v>
      </c>
      <c r="AE43" s="81">
        <v>7</v>
      </c>
      <c r="AF43" s="81">
        <v>8.23</v>
      </c>
      <c r="AG43" s="199"/>
      <c r="AH43" s="82"/>
      <c r="AI43" s="34">
        <v>53963280.000000015</v>
      </c>
      <c r="AJ43" s="33">
        <v>0</v>
      </c>
      <c r="AK43" s="83" t="s">
        <v>558</v>
      </c>
      <c r="AL43" s="7"/>
    </row>
    <row r="44" spans="1:38" ht="60" customHeight="1">
      <c r="A44" s="61">
        <v>39</v>
      </c>
      <c r="B44" s="61">
        <v>5</v>
      </c>
      <c r="C44" s="451"/>
      <c r="D44" s="73">
        <v>1050572</v>
      </c>
      <c r="E44" s="84" t="s">
        <v>84</v>
      </c>
      <c r="F44" s="85" t="s">
        <v>97</v>
      </c>
      <c r="G44" s="84" t="s">
        <v>1282</v>
      </c>
      <c r="H44" s="74" t="s">
        <v>115</v>
      </c>
      <c r="I44" s="74" t="s">
        <v>128</v>
      </c>
      <c r="J44" s="73" t="s">
        <v>128</v>
      </c>
      <c r="K44" s="73" t="s">
        <v>128</v>
      </c>
      <c r="L44" s="86">
        <v>4500</v>
      </c>
      <c r="M44" s="74" t="s">
        <v>1283</v>
      </c>
      <c r="N44" s="74" t="s">
        <v>150</v>
      </c>
      <c r="O44" s="73" t="s">
        <v>1438</v>
      </c>
      <c r="P44" s="61" t="str">
        <f>HYPERLINK("https://www.facebook.com/opd.sanantonio","https://www.facebook.com/opd.sanantonio")</f>
        <v>https://www.facebook.com/opd.sanantonio</v>
      </c>
      <c r="Q44" s="194" t="s">
        <v>498</v>
      </c>
      <c r="R44" s="73" t="s">
        <v>606</v>
      </c>
      <c r="S44" s="194" t="s">
        <v>498</v>
      </c>
      <c r="T44" s="78" t="s">
        <v>531</v>
      </c>
      <c r="U44" s="78" t="s">
        <v>643</v>
      </c>
      <c r="V44" s="79">
        <v>42066</v>
      </c>
      <c r="W44" s="78">
        <v>2</v>
      </c>
      <c r="X44" s="78">
        <v>3</v>
      </c>
      <c r="Y44" s="78">
        <v>2012</v>
      </c>
      <c r="Z44" s="78">
        <v>2</v>
      </c>
      <c r="AA44" s="78">
        <v>3</v>
      </c>
      <c r="AB44" s="78">
        <v>2018</v>
      </c>
      <c r="AC44" s="197">
        <v>8.1999999999999993</v>
      </c>
      <c r="AD44" s="198">
        <v>8.1999999999999993</v>
      </c>
      <c r="AE44" s="81">
        <v>8</v>
      </c>
      <c r="AF44" s="81">
        <v>9.58</v>
      </c>
      <c r="AG44" s="199"/>
      <c r="AH44" s="82"/>
      <c r="AI44" s="394">
        <v>69381360.000000015</v>
      </c>
      <c r="AJ44" s="33">
        <v>0</v>
      </c>
      <c r="AK44" s="83" t="s">
        <v>558</v>
      </c>
      <c r="AL44" s="7"/>
    </row>
    <row r="45" spans="1:38" ht="44.25" customHeight="1">
      <c r="A45" s="61">
        <v>40</v>
      </c>
      <c r="B45" s="61">
        <v>5</v>
      </c>
      <c r="C45" s="451"/>
      <c r="D45" s="73">
        <v>1050606</v>
      </c>
      <c r="E45" s="84" t="s">
        <v>1080</v>
      </c>
      <c r="F45" s="85" t="s">
        <v>98</v>
      </c>
      <c r="G45" s="84" t="s">
        <v>2400</v>
      </c>
      <c r="H45" s="74" t="s">
        <v>116</v>
      </c>
      <c r="I45" s="74" t="s">
        <v>129</v>
      </c>
      <c r="J45" s="73" t="s">
        <v>1671</v>
      </c>
      <c r="K45" s="73" t="s">
        <v>1672</v>
      </c>
      <c r="L45" s="86">
        <v>2085</v>
      </c>
      <c r="M45" s="74" t="s">
        <v>1793</v>
      </c>
      <c r="N45" s="74" t="s">
        <v>151</v>
      </c>
      <c r="O45" s="73" t="s">
        <v>1794</v>
      </c>
      <c r="P45" s="61" t="str">
        <f>HYPERLINK("https://www.facebook.com/opd.llayllay?fref=ts","https://www.facebook.com/opd.llayllay?fref=ts")</f>
        <v>https://www.facebook.com/opd.llayllay?fref=ts</v>
      </c>
      <c r="Q45" s="194" t="s">
        <v>2178</v>
      </c>
      <c r="R45" s="92" t="s">
        <v>1818</v>
      </c>
      <c r="S45" s="194" t="s">
        <v>2178</v>
      </c>
      <c r="T45" s="78" t="s">
        <v>531</v>
      </c>
      <c r="U45" s="78" t="s">
        <v>1533</v>
      </c>
      <c r="V45" s="79">
        <v>42248</v>
      </c>
      <c r="W45" s="78">
        <v>1</v>
      </c>
      <c r="X45" s="78">
        <v>9</v>
      </c>
      <c r="Y45" s="78">
        <v>2012</v>
      </c>
      <c r="Z45" s="78">
        <v>1</v>
      </c>
      <c r="AA45" s="78">
        <v>9</v>
      </c>
      <c r="AB45" s="78">
        <v>2018</v>
      </c>
      <c r="AC45" s="197">
        <v>8</v>
      </c>
      <c r="AD45" s="198">
        <v>8</v>
      </c>
      <c r="AE45" s="81">
        <v>9</v>
      </c>
      <c r="AF45" s="81" t="s">
        <v>2430</v>
      </c>
      <c r="AG45" s="82"/>
      <c r="AH45" s="82"/>
      <c r="AI45" s="34">
        <v>36647234.352000013</v>
      </c>
      <c r="AJ45" s="33">
        <v>0.14000000000000001</v>
      </c>
      <c r="AK45" s="83" t="s">
        <v>558</v>
      </c>
      <c r="AL45" s="7"/>
    </row>
    <row r="46" spans="1:38" ht="45" customHeight="1">
      <c r="A46" s="61">
        <v>41</v>
      </c>
      <c r="B46" s="61">
        <v>5</v>
      </c>
      <c r="C46" s="451"/>
      <c r="D46" s="73">
        <v>1050576</v>
      </c>
      <c r="E46" s="84" t="s">
        <v>85</v>
      </c>
      <c r="F46" s="85" t="s">
        <v>961</v>
      </c>
      <c r="G46" s="84" t="s">
        <v>2401</v>
      </c>
      <c r="H46" s="200" t="s">
        <v>1299</v>
      </c>
      <c r="I46" s="85" t="s">
        <v>130</v>
      </c>
      <c r="J46" s="84" t="s">
        <v>1671</v>
      </c>
      <c r="K46" s="84" t="s">
        <v>130</v>
      </c>
      <c r="L46" s="201">
        <v>1905</v>
      </c>
      <c r="M46" s="74">
        <v>81217634</v>
      </c>
      <c r="N46" s="74" t="s">
        <v>152</v>
      </c>
      <c r="O46" s="73" t="s">
        <v>1439</v>
      </c>
      <c r="P46" s="61" t="str">
        <f>HYPERLINK("https://www.facebook.com/opd.catemu?fref=ts","https://www.facebook.com/opd.catemu?fref=ts")</f>
        <v>https://www.facebook.com/opd.catemu?fref=ts</v>
      </c>
      <c r="Q46" s="194" t="s">
        <v>499</v>
      </c>
      <c r="R46" s="106" t="s">
        <v>1819</v>
      </c>
      <c r="S46" s="194" t="s">
        <v>499</v>
      </c>
      <c r="T46" s="78" t="s">
        <v>531</v>
      </c>
      <c r="U46" s="78" t="s">
        <v>675</v>
      </c>
      <c r="V46" s="79">
        <v>42066</v>
      </c>
      <c r="W46" s="78">
        <v>2</v>
      </c>
      <c r="X46" s="78">
        <v>3</v>
      </c>
      <c r="Y46" s="78">
        <v>2012</v>
      </c>
      <c r="Z46" s="78">
        <v>2</v>
      </c>
      <c r="AA46" s="78">
        <v>3</v>
      </c>
      <c r="AB46" s="78">
        <v>2018</v>
      </c>
      <c r="AC46" s="197">
        <v>8</v>
      </c>
      <c r="AD46" s="198">
        <v>8</v>
      </c>
      <c r="AE46" s="81">
        <v>8</v>
      </c>
      <c r="AF46" s="81">
        <v>8.6</v>
      </c>
      <c r="AG46" s="199"/>
      <c r="AH46" s="82"/>
      <c r="AI46" s="34">
        <v>33483444.336000003</v>
      </c>
      <c r="AJ46" s="33">
        <v>0.14000000000000001</v>
      </c>
      <c r="AK46" s="83" t="s">
        <v>558</v>
      </c>
      <c r="AL46" s="7"/>
    </row>
    <row r="47" spans="1:38" ht="54.75" customHeight="1">
      <c r="A47" s="61">
        <v>42</v>
      </c>
      <c r="B47" s="61">
        <v>5</v>
      </c>
      <c r="C47" s="451"/>
      <c r="D47" s="73">
        <v>1050758</v>
      </c>
      <c r="E47" s="84" t="s">
        <v>1050</v>
      </c>
      <c r="F47" s="84" t="s">
        <v>99</v>
      </c>
      <c r="G47" s="84" t="s">
        <v>1162</v>
      </c>
      <c r="H47" s="84" t="s">
        <v>117</v>
      </c>
      <c r="I47" s="73" t="s">
        <v>131</v>
      </c>
      <c r="J47" s="73" t="s">
        <v>1673</v>
      </c>
      <c r="K47" s="73" t="s">
        <v>131</v>
      </c>
      <c r="L47" s="86">
        <v>7014</v>
      </c>
      <c r="M47" s="73" t="s">
        <v>145</v>
      </c>
      <c r="N47" s="73" t="s">
        <v>153</v>
      </c>
      <c r="O47" s="73" t="s">
        <v>1440</v>
      </c>
      <c r="P47" s="73" t="str">
        <f>HYPERLINK("https://www.facebook.com/opd.valpo","https://www.facebook.com/opd.valpo")</f>
        <v>https://www.facebook.com/opd.valpo</v>
      </c>
      <c r="Q47" s="194" t="s">
        <v>2250</v>
      </c>
      <c r="R47" s="106" t="s">
        <v>2284</v>
      </c>
      <c r="S47" s="194" t="s">
        <v>2250</v>
      </c>
      <c r="T47" s="78" t="s">
        <v>475</v>
      </c>
      <c r="U47" s="78" t="s">
        <v>1163</v>
      </c>
      <c r="V47" s="79">
        <v>42207</v>
      </c>
      <c r="W47" s="78">
        <v>24</v>
      </c>
      <c r="X47" s="78">
        <v>7</v>
      </c>
      <c r="Y47" s="78">
        <v>2015</v>
      </c>
      <c r="Z47" s="78">
        <v>24</v>
      </c>
      <c r="AA47" s="78">
        <v>7</v>
      </c>
      <c r="AB47" s="78">
        <v>2017</v>
      </c>
      <c r="AC47" s="137">
        <v>9.42</v>
      </c>
      <c r="AD47" s="138"/>
      <c r="AE47" s="82"/>
      <c r="AF47" s="82"/>
      <c r="AG47" s="82"/>
      <c r="AH47" s="82"/>
      <c r="AI47" s="34">
        <v>108142413.12000002</v>
      </c>
      <c r="AJ47" s="33">
        <v>0</v>
      </c>
      <c r="AK47" s="83" t="s">
        <v>572</v>
      </c>
      <c r="AL47" s="7"/>
    </row>
    <row r="48" spans="1:38" ht="51.75" customHeight="1">
      <c r="A48" s="61">
        <v>43</v>
      </c>
      <c r="B48" s="61">
        <v>5</v>
      </c>
      <c r="C48" s="451"/>
      <c r="D48" s="73">
        <v>1050569</v>
      </c>
      <c r="E48" s="84" t="s">
        <v>86</v>
      </c>
      <c r="F48" s="85" t="s">
        <v>100</v>
      </c>
      <c r="G48" s="84" t="s">
        <v>110</v>
      </c>
      <c r="H48" s="74" t="s">
        <v>118</v>
      </c>
      <c r="I48" s="74" t="s">
        <v>132</v>
      </c>
      <c r="J48" s="73" t="s">
        <v>1671</v>
      </c>
      <c r="K48" s="73" t="s">
        <v>132</v>
      </c>
      <c r="L48" s="86">
        <v>4500</v>
      </c>
      <c r="M48" s="35" t="s">
        <v>625</v>
      </c>
      <c r="N48" s="74" t="s">
        <v>154</v>
      </c>
      <c r="O48" s="73" t="s">
        <v>1441</v>
      </c>
      <c r="P48" s="61" t="str">
        <f>HYPERLINK("https://www.facebook.com/opd.sanfelipe","https://www.facebook.com/opd.sanfelipe")</f>
        <v>https://www.facebook.com/opd.sanfelipe</v>
      </c>
      <c r="Q48" s="194" t="s">
        <v>538</v>
      </c>
      <c r="R48" s="73" t="s">
        <v>607</v>
      </c>
      <c r="S48" s="194" t="s">
        <v>538</v>
      </c>
      <c r="T48" s="78" t="s">
        <v>531</v>
      </c>
      <c r="U48" s="78" t="s">
        <v>652</v>
      </c>
      <c r="V48" s="79">
        <v>42066</v>
      </c>
      <c r="W48" s="78">
        <v>2</v>
      </c>
      <c r="X48" s="78">
        <v>3</v>
      </c>
      <c r="Y48" s="78">
        <v>2012</v>
      </c>
      <c r="Z48" s="78">
        <v>2</v>
      </c>
      <c r="AA48" s="78">
        <v>3</v>
      </c>
      <c r="AB48" s="78">
        <v>2018</v>
      </c>
      <c r="AC48" s="80">
        <v>8.1</v>
      </c>
      <c r="AD48" s="81">
        <v>8.0500000000000007</v>
      </c>
      <c r="AE48" s="81">
        <v>8</v>
      </c>
      <c r="AF48" s="81">
        <v>9.56</v>
      </c>
      <c r="AG48" s="199"/>
      <c r="AH48" s="82"/>
      <c r="AI48" s="394">
        <v>69381360.000000015</v>
      </c>
      <c r="AJ48" s="33">
        <v>0</v>
      </c>
      <c r="AK48" s="83" t="s">
        <v>558</v>
      </c>
      <c r="AL48" s="7"/>
    </row>
    <row r="49" spans="1:38" ht="30" customHeight="1">
      <c r="A49" s="61">
        <v>44</v>
      </c>
      <c r="B49" s="61">
        <v>5</v>
      </c>
      <c r="C49" s="451"/>
      <c r="D49" s="73">
        <v>1050568</v>
      </c>
      <c r="E49" s="84" t="s">
        <v>87</v>
      </c>
      <c r="F49" s="85" t="s">
        <v>101</v>
      </c>
      <c r="G49" s="84" t="s">
        <v>2402</v>
      </c>
      <c r="H49" s="74" t="s">
        <v>119</v>
      </c>
      <c r="I49" s="74" t="s">
        <v>133</v>
      </c>
      <c r="J49" s="73" t="s">
        <v>1674</v>
      </c>
      <c r="K49" s="73" t="s">
        <v>133</v>
      </c>
      <c r="L49" s="86">
        <v>4500</v>
      </c>
      <c r="M49" s="74" t="s">
        <v>146</v>
      </c>
      <c r="N49" s="74" t="s">
        <v>155</v>
      </c>
      <c r="O49" s="73" t="s">
        <v>1442</v>
      </c>
      <c r="P49" s="61" t="str">
        <f>HYPERLINK("https://www.facebook.com/opd.alemana","https://www.facebook.com/opd.alemana")</f>
        <v>https://www.facebook.com/opd.alemana</v>
      </c>
      <c r="Q49" s="73" t="s">
        <v>544</v>
      </c>
      <c r="R49" s="36" t="s">
        <v>2316</v>
      </c>
      <c r="S49" s="194" t="s">
        <v>2251</v>
      </c>
      <c r="T49" s="78" t="s">
        <v>531</v>
      </c>
      <c r="U49" s="78" t="s">
        <v>676</v>
      </c>
      <c r="V49" s="79">
        <v>42066</v>
      </c>
      <c r="W49" s="78">
        <v>2</v>
      </c>
      <c r="X49" s="78">
        <v>3</v>
      </c>
      <c r="Y49" s="78">
        <v>2012</v>
      </c>
      <c r="Z49" s="78">
        <v>2</v>
      </c>
      <c r="AA49" s="78">
        <v>3</v>
      </c>
      <c r="AB49" s="78">
        <v>2018</v>
      </c>
      <c r="AC49" s="80">
        <v>8.1</v>
      </c>
      <c r="AD49" s="81">
        <v>8.02</v>
      </c>
      <c r="AE49" s="81">
        <v>7.8</v>
      </c>
      <c r="AF49" s="81">
        <v>9.57</v>
      </c>
      <c r="AG49" s="199"/>
      <c r="AH49" s="82"/>
      <c r="AI49" s="394">
        <v>69381360.000000015</v>
      </c>
      <c r="AJ49" s="33">
        <v>0</v>
      </c>
      <c r="AK49" s="83" t="s">
        <v>558</v>
      </c>
      <c r="AL49" s="7"/>
    </row>
    <row r="50" spans="1:38" ht="30" customHeight="1">
      <c r="A50" s="61">
        <v>45</v>
      </c>
      <c r="B50" s="61">
        <v>5</v>
      </c>
      <c r="C50" s="451"/>
      <c r="D50" s="73">
        <v>1050573</v>
      </c>
      <c r="E50" s="84" t="s">
        <v>88</v>
      </c>
      <c r="F50" s="85" t="s">
        <v>102</v>
      </c>
      <c r="G50" s="84" t="s">
        <v>2403</v>
      </c>
      <c r="H50" s="74" t="s">
        <v>120</v>
      </c>
      <c r="I50" s="74" t="s">
        <v>134</v>
      </c>
      <c r="J50" s="73" t="s">
        <v>1673</v>
      </c>
      <c r="K50" s="73" t="s">
        <v>134</v>
      </c>
      <c r="L50" s="86">
        <v>3500</v>
      </c>
      <c r="M50" s="74">
        <v>61201198</v>
      </c>
      <c r="N50" s="74" t="s">
        <v>1284</v>
      </c>
      <c r="O50" s="73" t="s">
        <v>1443</v>
      </c>
      <c r="P50" s="61" t="str">
        <f>HYPERLINK("https://www.facebook.com/opd.quintero","https://www.facebook.com/opd.quintero")</f>
        <v>https://www.facebook.com/opd.quintero</v>
      </c>
      <c r="Q50" s="194" t="s">
        <v>2179</v>
      </c>
      <c r="R50" s="106" t="s">
        <v>1820</v>
      </c>
      <c r="S50" s="194" t="s">
        <v>2179</v>
      </c>
      <c r="T50" s="78" t="s">
        <v>531</v>
      </c>
      <c r="U50" s="78" t="s">
        <v>855</v>
      </c>
      <c r="V50" s="79">
        <v>42066</v>
      </c>
      <c r="W50" s="78">
        <v>2</v>
      </c>
      <c r="X50" s="78">
        <v>3</v>
      </c>
      <c r="Y50" s="78">
        <v>2012</v>
      </c>
      <c r="Z50" s="78">
        <v>2</v>
      </c>
      <c r="AA50" s="78">
        <v>3</v>
      </c>
      <c r="AB50" s="78">
        <v>2018</v>
      </c>
      <c r="AC50" s="80">
        <v>7.1</v>
      </c>
      <c r="AD50" s="81">
        <v>6.9</v>
      </c>
      <c r="AE50" s="81">
        <v>6.1</v>
      </c>
      <c r="AF50" s="81">
        <v>7.95</v>
      </c>
      <c r="AG50" s="199"/>
      <c r="AH50" s="82"/>
      <c r="AI50" s="34">
        <v>53963280.000000015</v>
      </c>
      <c r="AJ50" s="33">
        <v>0</v>
      </c>
      <c r="AK50" s="83" t="s">
        <v>558</v>
      </c>
      <c r="AL50" s="7"/>
    </row>
    <row r="51" spans="1:38" ht="45" customHeight="1">
      <c r="A51" s="61">
        <v>46</v>
      </c>
      <c r="B51" s="61">
        <v>5</v>
      </c>
      <c r="C51" s="451"/>
      <c r="D51" s="73">
        <v>1050579</v>
      </c>
      <c r="E51" s="84" t="s">
        <v>89</v>
      </c>
      <c r="F51" s="85" t="s">
        <v>103</v>
      </c>
      <c r="G51" s="36" t="s">
        <v>2404</v>
      </c>
      <c r="H51" s="74" t="s">
        <v>1247</v>
      </c>
      <c r="I51" s="74" t="s">
        <v>135</v>
      </c>
      <c r="J51" s="73" t="s">
        <v>1673</v>
      </c>
      <c r="K51" s="73" t="s">
        <v>135</v>
      </c>
      <c r="L51" s="86">
        <v>6600</v>
      </c>
      <c r="M51" s="202" t="s">
        <v>1301</v>
      </c>
      <c r="N51" s="74" t="s">
        <v>1302</v>
      </c>
      <c r="O51" s="73" t="s">
        <v>1444</v>
      </c>
      <c r="P51" s="61" t="str">
        <f>HYPERLINK("https://www.facebook.com/opd.vinadelmar","https://www.facebook.com/opd.vinadelmar")</f>
        <v>https://www.facebook.com/opd.vinadelmar</v>
      </c>
      <c r="Q51" s="194" t="s">
        <v>2180</v>
      </c>
      <c r="R51" s="73" t="s">
        <v>608</v>
      </c>
      <c r="S51" s="194" t="s">
        <v>2180</v>
      </c>
      <c r="T51" s="78" t="s">
        <v>639</v>
      </c>
      <c r="U51" s="78" t="s">
        <v>2597</v>
      </c>
      <c r="V51" s="79">
        <v>42789</v>
      </c>
      <c r="W51" s="78">
        <v>11</v>
      </c>
      <c r="X51" s="78">
        <v>3</v>
      </c>
      <c r="Y51" s="78">
        <v>2012</v>
      </c>
      <c r="Z51" s="78">
        <v>6</v>
      </c>
      <c r="AA51" s="78">
        <v>5</v>
      </c>
      <c r="AB51" s="78" t="s">
        <v>629</v>
      </c>
      <c r="AC51" s="322"/>
      <c r="AD51" s="105"/>
      <c r="AE51" s="105"/>
      <c r="AF51" s="105"/>
      <c r="AG51" s="105"/>
      <c r="AH51" s="105"/>
      <c r="AI51" s="34">
        <v>101759328.00000003</v>
      </c>
      <c r="AJ51" s="33">
        <v>0</v>
      </c>
      <c r="AK51" s="83" t="s">
        <v>572</v>
      </c>
      <c r="AL51" s="7"/>
    </row>
    <row r="52" spans="1:38" ht="30" customHeight="1">
      <c r="A52" s="61">
        <v>47</v>
      </c>
      <c r="B52" s="61">
        <v>5</v>
      </c>
      <c r="C52" s="451"/>
      <c r="D52" s="73">
        <v>1050577</v>
      </c>
      <c r="E52" s="84" t="s">
        <v>90</v>
      </c>
      <c r="F52" s="85" t="s">
        <v>104</v>
      </c>
      <c r="G52" s="84" t="s">
        <v>111</v>
      </c>
      <c r="H52" s="74" t="s">
        <v>121</v>
      </c>
      <c r="I52" s="74" t="s">
        <v>136</v>
      </c>
      <c r="J52" s="73" t="s">
        <v>125</v>
      </c>
      <c r="K52" s="73" t="s">
        <v>136</v>
      </c>
      <c r="L52" s="86">
        <v>3500</v>
      </c>
      <c r="M52" s="74" t="s">
        <v>147</v>
      </c>
      <c r="N52" s="74" t="s">
        <v>156</v>
      </c>
      <c r="O52" s="77" t="s">
        <v>1516</v>
      </c>
      <c r="P52" s="61" t="str">
        <f>HYPERLINK("https://www.facebook.com/opd.lacalera","https://www.facebook.com/opd.lacalera")</f>
        <v>https://www.facebook.com/opd.lacalera</v>
      </c>
      <c r="Q52" s="194" t="s">
        <v>2181</v>
      </c>
      <c r="R52" s="106" t="s">
        <v>575</v>
      </c>
      <c r="S52" s="194" t="s">
        <v>2181</v>
      </c>
      <c r="T52" s="78" t="s">
        <v>531</v>
      </c>
      <c r="U52" s="78" t="s">
        <v>656</v>
      </c>
      <c r="V52" s="79">
        <v>42066</v>
      </c>
      <c r="W52" s="78">
        <v>11</v>
      </c>
      <c r="X52" s="78">
        <v>3</v>
      </c>
      <c r="Y52" s="78">
        <v>2012</v>
      </c>
      <c r="Z52" s="78">
        <v>11</v>
      </c>
      <c r="AA52" s="78">
        <v>3</v>
      </c>
      <c r="AB52" s="78">
        <v>2018</v>
      </c>
      <c r="AC52" s="80">
        <v>7</v>
      </c>
      <c r="AD52" s="81">
        <v>8</v>
      </c>
      <c r="AE52" s="81">
        <v>8</v>
      </c>
      <c r="AF52" s="81">
        <v>9.1199999999999992</v>
      </c>
      <c r="AG52" s="199"/>
      <c r="AH52" s="82"/>
      <c r="AI52" s="34">
        <v>53963280.000000015</v>
      </c>
      <c r="AJ52" s="33">
        <v>0</v>
      </c>
      <c r="AK52" s="83" t="s">
        <v>558</v>
      </c>
      <c r="AL52" s="7"/>
    </row>
    <row r="53" spans="1:38" ht="30" customHeight="1">
      <c r="A53" s="61">
        <v>48</v>
      </c>
      <c r="B53" s="61">
        <v>5</v>
      </c>
      <c r="C53" s="451"/>
      <c r="D53" s="73">
        <v>1050720</v>
      </c>
      <c r="E53" s="84" t="s">
        <v>91</v>
      </c>
      <c r="F53" s="85" t="s">
        <v>105</v>
      </c>
      <c r="G53" s="84" t="s">
        <v>2405</v>
      </c>
      <c r="H53" s="85" t="s">
        <v>122</v>
      </c>
      <c r="I53" s="85" t="s">
        <v>137</v>
      </c>
      <c r="J53" s="84" t="s">
        <v>1674</v>
      </c>
      <c r="K53" s="84" t="s">
        <v>137</v>
      </c>
      <c r="L53" s="201">
        <v>2000</v>
      </c>
      <c r="M53" s="85">
        <v>79465795</v>
      </c>
      <c r="N53" s="74" t="s">
        <v>157</v>
      </c>
      <c r="O53" s="73" t="s">
        <v>1647</v>
      </c>
      <c r="P53" s="61" t="str">
        <f>HYPERLINK("https://www.facebook.com/opd.olmue","https://www.facebook.com/opd.olmue")</f>
        <v>https://www.facebook.com/opd.olmue</v>
      </c>
      <c r="Q53" s="194" t="s">
        <v>2182</v>
      </c>
      <c r="R53" s="106" t="s">
        <v>576</v>
      </c>
      <c r="S53" s="194" t="s">
        <v>2182</v>
      </c>
      <c r="T53" s="78" t="s">
        <v>475</v>
      </c>
      <c r="U53" s="78" t="s">
        <v>628</v>
      </c>
      <c r="V53" s="79">
        <v>41844</v>
      </c>
      <c r="W53" s="78">
        <v>28</v>
      </c>
      <c r="X53" s="78">
        <v>7</v>
      </c>
      <c r="Y53" s="78">
        <v>2014</v>
      </c>
      <c r="Z53" s="78">
        <v>28</v>
      </c>
      <c r="AA53" s="78">
        <v>7</v>
      </c>
      <c r="AB53" s="78">
        <v>2017</v>
      </c>
      <c r="AC53" s="80">
        <v>8.5</v>
      </c>
      <c r="AD53" s="199"/>
      <c r="AE53" s="82"/>
      <c r="AF53" s="82"/>
      <c r="AG53" s="82"/>
      <c r="AH53" s="82"/>
      <c r="AI53" s="34">
        <v>30836160.000000007</v>
      </c>
      <c r="AJ53" s="33">
        <v>0</v>
      </c>
      <c r="AK53" s="83" t="s">
        <v>558</v>
      </c>
      <c r="AL53" s="7"/>
    </row>
    <row r="54" spans="1:38" ht="59.25" customHeight="1">
      <c r="A54" s="61">
        <v>49</v>
      </c>
      <c r="B54" s="61">
        <v>5</v>
      </c>
      <c r="C54" s="451"/>
      <c r="D54" s="73">
        <v>1050570</v>
      </c>
      <c r="E54" s="84" t="s">
        <v>92</v>
      </c>
      <c r="F54" s="85" t="s">
        <v>106</v>
      </c>
      <c r="G54" s="84" t="s">
        <v>112</v>
      </c>
      <c r="H54" s="74" t="s">
        <v>1285</v>
      </c>
      <c r="I54" s="74" t="s">
        <v>138</v>
      </c>
      <c r="J54" s="73" t="s">
        <v>1674</v>
      </c>
      <c r="K54" s="73" t="s">
        <v>1675</v>
      </c>
      <c r="L54" s="86">
        <v>4800</v>
      </c>
      <c r="M54" s="74" t="s">
        <v>148</v>
      </c>
      <c r="N54" s="74" t="s">
        <v>158</v>
      </c>
      <c r="O54" s="73" t="s">
        <v>1445</v>
      </c>
      <c r="P54" s="61" t="str">
        <f>HYPERLINK("https://www.facebook.com/infanciaopdpib.quilpue","https://www.facebook.com/infanciaopdpib.quilpue")</f>
        <v>https://www.facebook.com/infanciaopdpib.quilpue</v>
      </c>
      <c r="Q54" s="194" t="s">
        <v>2183</v>
      </c>
      <c r="R54" s="106" t="s">
        <v>577</v>
      </c>
      <c r="S54" s="194" t="s">
        <v>2183</v>
      </c>
      <c r="T54" s="78" t="s">
        <v>531</v>
      </c>
      <c r="U54" s="78" t="s">
        <v>657</v>
      </c>
      <c r="V54" s="79">
        <v>42066</v>
      </c>
      <c r="W54" s="78">
        <v>2</v>
      </c>
      <c r="X54" s="78">
        <v>3</v>
      </c>
      <c r="Y54" s="78">
        <v>2012</v>
      </c>
      <c r="Z54" s="78">
        <v>2</v>
      </c>
      <c r="AA54" s="78">
        <v>3</v>
      </c>
      <c r="AB54" s="78">
        <v>2018</v>
      </c>
      <c r="AC54" s="80">
        <v>8</v>
      </c>
      <c r="AD54" s="81">
        <v>7.02</v>
      </c>
      <c r="AE54" s="81">
        <v>6.5</v>
      </c>
      <c r="AF54" s="81">
        <v>8.08</v>
      </c>
      <c r="AG54" s="199"/>
      <c r="AH54" s="82"/>
      <c r="AI54" s="34">
        <v>74006784.000000015</v>
      </c>
      <c r="AJ54" s="33">
        <v>0</v>
      </c>
      <c r="AK54" s="83" t="s">
        <v>558</v>
      </c>
      <c r="AL54" s="7"/>
    </row>
    <row r="55" spans="1:38" ht="55.5" customHeight="1">
      <c r="A55" s="61">
        <v>50</v>
      </c>
      <c r="B55" s="61">
        <v>5</v>
      </c>
      <c r="C55" s="451"/>
      <c r="D55" s="73">
        <v>1050757</v>
      </c>
      <c r="E55" s="84" t="s">
        <v>1048</v>
      </c>
      <c r="F55" s="84" t="s">
        <v>107</v>
      </c>
      <c r="G55" s="84" t="s">
        <v>2406</v>
      </c>
      <c r="H55" s="84" t="s">
        <v>123</v>
      </c>
      <c r="I55" s="84" t="s">
        <v>139</v>
      </c>
      <c r="J55" s="84" t="s">
        <v>488</v>
      </c>
      <c r="K55" s="84" t="s">
        <v>139</v>
      </c>
      <c r="L55" s="201">
        <v>2500</v>
      </c>
      <c r="M55" s="84" t="s">
        <v>1248</v>
      </c>
      <c r="N55" s="77" t="s">
        <v>1249</v>
      </c>
      <c r="O55" s="73" t="s">
        <v>1446</v>
      </c>
      <c r="P55" s="73" t="s">
        <v>1164</v>
      </c>
      <c r="Q55" s="194" t="s">
        <v>2274</v>
      </c>
      <c r="R55" s="106" t="s">
        <v>574</v>
      </c>
      <c r="S55" s="194" t="s">
        <v>2274</v>
      </c>
      <c r="T55" s="78" t="s">
        <v>475</v>
      </c>
      <c r="U55" s="78" t="s">
        <v>1202</v>
      </c>
      <c r="V55" s="79">
        <v>42209</v>
      </c>
      <c r="W55" s="78">
        <v>24</v>
      </c>
      <c r="X55" s="78">
        <v>7</v>
      </c>
      <c r="Y55" s="78">
        <v>2015</v>
      </c>
      <c r="Z55" s="78">
        <v>24</v>
      </c>
      <c r="AA55" s="78">
        <v>7</v>
      </c>
      <c r="AB55" s="78">
        <v>2018</v>
      </c>
      <c r="AC55" s="80">
        <v>8.89</v>
      </c>
      <c r="AD55" s="82"/>
      <c r="AE55" s="82"/>
      <c r="AF55" s="82"/>
      <c r="AG55" s="82"/>
      <c r="AH55" s="82"/>
      <c r="AI55" s="34">
        <v>38545200.000000007</v>
      </c>
      <c r="AJ55" s="33">
        <v>0</v>
      </c>
      <c r="AK55" s="83" t="s">
        <v>558</v>
      </c>
      <c r="AL55" s="7"/>
    </row>
    <row r="56" spans="1:38" ht="30" customHeight="1">
      <c r="A56" s="61">
        <v>51</v>
      </c>
      <c r="B56" s="61">
        <v>5</v>
      </c>
      <c r="C56" s="451"/>
      <c r="D56" s="73">
        <v>1050866</v>
      </c>
      <c r="E56" s="73" t="s">
        <v>1885</v>
      </c>
      <c r="F56" s="74" t="s">
        <v>1886</v>
      </c>
      <c r="G56" s="73" t="s">
        <v>1887</v>
      </c>
      <c r="H56" s="74" t="s">
        <v>1888</v>
      </c>
      <c r="I56" s="74" t="s">
        <v>140</v>
      </c>
      <c r="J56" s="73" t="s">
        <v>140</v>
      </c>
      <c r="K56" s="73" t="s">
        <v>140</v>
      </c>
      <c r="L56" s="86">
        <v>2500</v>
      </c>
      <c r="M56" s="74" t="s">
        <v>1889</v>
      </c>
      <c r="N56" s="162" t="s">
        <v>1890</v>
      </c>
      <c r="O56" s="73" t="s">
        <v>1894</v>
      </c>
      <c r="P56" s="73" t="s">
        <v>2340</v>
      </c>
      <c r="Q56" s="194" t="s">
        <v>1891</v>
      </c>
      <c r="R56" s="87" t="s">
        <v>1892</v>
      </c>
      <c r="S56" s="194" t="s">
        <v>2184</v>
      </c>
      <c r="T56" s="78" t="s">
        <v>888</v>
      </c>
      <c r="U56" s="78">
        <v>1155</v>
      </c>
      <c r="V56" s="79">
        <v>42535</v>
      </c>
      <c r="W56" s="78">
        <v>14</v>
      </c>
      <c r="X56" s="78">
        <v>6</v>
      </c>
      <c r="Y56" s="78">
        <v>2016</v>
      </c>
      <c r="Z56" s="78">
        <v>14</v>
      </c>
      <c r="AA56" s="78">
        <v>6</v>
      </c>
      <c r="AB56" s="78">
        <v>2019</v>
      </c>
      <c r="AC56" s="107"/>
      <c r="AD56" s="82"/>
      <c r="AE56" s="82"/>
      <c r="AF56" s="82"/>
      <c r="AG56" s="82"/>
      <c r="AH56" s="82"/>
      <c r="AI56" s="34">
        <v>77090400.000000015</v>
      </c>
      <c r="AJ56" s="33">
        <v>1</v>
      </c>
      <c r="AK56" s="83" t="s">
        <v>558</v>
      </c>
      <c r="AL56" s="7"/>
    </row>
    <row r="57" spans="1:38" ht="30" customHeight="1">
      <c r="A57" s="61">
        <v>52</v>
      </c>
      <c r="B57" s="61">
        <v>5</v>
      </c>
      <c r="C57" s="451"/>
      <c r="D57" s="73">
        <v>1050655</v>
      </c>
      <c r="E57" s="73" t="s">
        <v>93</v>
      </c>
      <c r="F57" s="61" t="s">
        <v>108</v>
      </c>
      <c r="G57" s="73" t="s">
        <v>2407</v>
      </c>
      <c r="H57" s="61" t="s">
        <v>124</v>
      </c>
      <c r="I57" s="61" t="s">
        <v>141</v>
      </c>
      <c r="J57" s="73" t="s">
        <v>1674</v>
      </c>
      <c r="K57" s="73" t="s">
        <v>141</v>
      </c>
      <c r="L57" s="86">
        <v>2300</v>
      </c>
      <c r="M57" s="61">
        <v>332411053</v>
      </c>
      <c r="N57" s="203" t="s">
        <v>159</v>
      </c>
      <c r="O57" s="73" t="s">
        <v>1447</v>
      </c>
      <c r="P57" s="61" t="s">
        <v>560</v>
      </c>
      <c r="Q57" s="194" t="s">
        <v>2185</v>
      </c>
      <c r="R57" s="106" t="s">
        <v>1821</v>
      </c>
      <c r="S57" s="194" t="s">
        <v>2185</v>
      </c>
      <c r="T57" s="78" t="s">
        <v>531</v>
      </c>
      <c r="U57" s="78" t="s">
        <v>2157</v>
      </c>
      <c r="V57" s="79">
        <v>42682</v>
      </c>
      <c r="W57" s="78">
        <v>8</v>
      </c>
      <c r="X57" s="78">
        <v>11</v>
      </c>
      <c r="Y57" s="78">
        <v>2013</v>
      </c>
      <c r="Z57" s="78">
        <v>8</v>
      </c>
      <c r="AA57" s="78">
        <v>11</v>
      </c>
      <c r="AB57" s="78">
        <v>2019</v>
      </c>
      <c r="AC57" s="80">
        <v>7.5</v>
      </c>
      <c r="AD57" s="81">
        <v>8</v>
      </c>
      <c r="AE57" s="81">
        <v>8.8000000000000007</v>
      </c>
      <c r="AF57" s="82"/>
      <c r="AG57" s="82"/>
      <c r="AH57" s="82"/>
      <c r="AI57" s="34">
        <v>35461584.000000007</v>
      </c>
      <c r="AJ57" s="33">
        <v>0</v>
      </c>
      <c r="AK57" s="83" t="s">
        <v>558</v>
      </c>
      <c r="AL57" s="7"/>
    </row>
    <row r="58" spans="1:38" s="3" customFormat="1" ht="40.5" customHeight="1">
      <c r="A58" s="61">
        <v>53</v>
      </c>
      <c r="B58" s="61">
        <v>5</v>
      </c>
      <c r="C58" s="451"/>
      <c r="D58" s="73">
        <v>1050754</v>
      </c>
      <c r="E58" s="73" t="s">
        <v>987</v>
      </c>
      <c r="F58" s="73" t="s">
        <v>1007</v>
      </c>
      <c r="G58" s="73" t="s">
        <v>1165</v>
      </c>
      <c r="H58" s="73" t="s">
        <v>1286</v>
      </c>
      <c r="I58" s="73" t="s">
        <v>1013</v>
      </c>
      <c r="J58" s="73" t="s">
        <v>1673</v>
      </c>
      <c r="K58" s="73" t="s">
        <v>1013</v>
      </c>
      <c r="L58" s="86">
        <v>2900</v>
      </c>
      <c r="M58" s="73" t="s">
        <v>1166</v>
      </c>
      <c r="N58" s="77" t="s">
        <v>1287</v>
      </c>
      <c r="O58" s="73" t="s">
        <v>1448</v>
      </c>
      <c r="P58" s="73" t="s">
        <v>1559</v>
      </c>
      <c r="Q58" s="194" t="s">
        <v>1065</v>
      </c>
      <c r="R58" s="36" t="s">
        <v>1822</v>
      </c>
      <c r="S58" s="194" t="s">
        <v>1065</v>
      </c>
      <c r="T58" s="78" t="s">
        <v>475</v>
      </c>
      <c r="U58" s="78" t="s">
        <v>1203</v>
      </c>
      <c r="V58" s="79">
        <v>42209</v>
      </c>
      <c r="W58" s="78">
        <v>24</v>
      </c>
      <c r="X58" s="78">
        <v>7</v>
      </c>
      <c r="Y58" s="78">
        <v>2015</v>
      </c>
      <c r="Z58" s="78">
        <v>24</v>
      </c>
      <c r="AA58" s="78">
        <v>7</v>
      </c>
      <c r="AB58" s="78">
        <v>2018</v>
      </c>
      <c r="AC58" s="80">
        <v>9.35</v>
      </c>
      <c r="AD58" s="82"/>
      <c r="AE58" s="82"/>
      <c r="AF58" s="82"/>
      <c r="AG58" s="82"/>
      <c r="AH58" s="82"/>
      <c r="AI58" s="34">
        <v>44712432.000000007</v>
      </c>
      <c r="AJ58" s="33">
        <v>0</v>
      </c>
      <c r="AK58" s="83" t="s">
        <v>558</v>
      </c>
      <c r="AL58" s="7"/>
    </row>
    <row r="59" spans="1:38" s="3" customFormat="1" ht="45.75" customHeight="1">
      <c r="A59" s="61">
        <v>54</v>
      </c>
      <c r="B59" s="61">
        <v>5</v>
      </c>
      <c r="C59" s="451"/>
      <c r="D59" s="73">
        <v>1050745</v>
      </c>
      <c r="E59" s="73" t="s">
        <v>1049</v>
      </c>
      <c r="F59" s="73" t="s">
        <v>1008</v>
      </c>
      <c r="G59" s="73" t="s">
        <v>1150</v>
      </c>
      <c r="H59" s="73" t="s">
        <v>1151</v>
      </c>
      <c r="I59" s="73" t="s">
        <v>1014</v>
      </c>
      <c r="J59" s="73" t="s">
        <v>128</v>
      </c>
      <c r="K59" s="73" t="s">
        <v>1014</v>
      </c>
      <c r="L59" s="86">
        <v>2900</v>
      </c>
      <c r="M59" s="73" t="s">
        <v>1300</v>
      </c>
      <c r="N59" s="77" t="s">
        <v>1138</v>
      </c>
      <c r="O59" s="73" t="s">
        <v>1449</v>
      </c>
      <c r="P59" s="73" t="s">
        <v>1560</v>
      </c>
      <c r="Q59" s="194" t="s">
        <v>1066</v>
      </c>
      <c r="R59" s="106" t="s">
        <v>2307</v>
      </c>
      <c r="S59" s="194" t="s">
        <v>1066</v>
      </c>
      <c r="T59" s="78" t="s">
        <v>475</v>
      </c>
      <c r="U59" s="78" t="s">
        <v>1149</v>
      </c>
      <c r="V59" s="79">
        <v>42209</v>
      </c>
      <c r="W59" s="78">
        <v>24</v>
      </c>
      <c r="X59" s="78">
        <v>7</v>
      </c>
      <c r="Y59" s="78">
        <v>2015</v>
      </c>
      <c r="Z59" s="78">
        <v>24</v>
      </c>
      <c r="AA59" s="78">
        <v>7</v>
      </c>
      <c r="AB59" s="78">
        <v>2018</v>
      </c>
      <c r="AC59" s="80">
        <v>9.77</v>
      </c>
      <c r="AD59" s="82"/>
      <c r="AE59" s="82"/>
      <c r="AF59" s="82"/>
      <c r="AG59" s="82"/>
      <c r="AH59" s="82"/>
      <c r="AI59" s="34">
        <v>44712432.000000007</v>
      </c>
      <c r="AJ59" s="33">
        <v>0</v>
      </c>
      <c r="AK59" s="83" t="s">
        <v>558</v>
      </c>
      <c r="AL59" s="7"/>
    </row>
    <row r="60" spans="1:38" s="3" customFormat="1" ht="48" customHeight="1">
      <c r="A60" s="61">
        <v>55</v>
      </c>
      <c r="B60" s="61">
        <v>5</v>
      </c>
      <c r="C60" s="451"/>
      <c r="D60" s="73">
        <v>1050773</v>
      </c>
      <c r="E60" s="73" t="s">
        <v>1051</v>
      </c>
      <c r="F60" s="73" t="s">
        <v>1009</v>
      </c>
      <c r="G60" s="73" t="s">
        <v>1288</v>
      </c>
      <c r="H60" s="73" t="s">
        <v>1289</v>
      </c>
      <c r="I60" s="73" t="s">
        <v>1015</v>
      </c>
      <c r="J60" s="73" t="s">
        <v>1673</v>
      </c>
      <c r="K60" s="73" t="s">
        <v>1015</v>
      </c>
      <c r="L60" s="86">
        <v>2900</v>
      </c>
      <c r="M60" s="73" t="s">
        <v>1290</v>
      </c>
      <c r="N60" s="157" t="s">
        <v>1877</v>
      </c>
      <c r="O60" s="73" t="s">
        <v>1450</v>
      </c>
      <c r="P60" s="73" t="s">
        <v>1561</v>
      </c>
      <c r="Q60" s="194" t="s">
        <v>1067</v>
      </c>
      <c r="R60" s="106" t="s">
        <v>1823</v>
      </c>
      <c r="S60" s="194" t="s">
        <v>1067</v>
      </c>
      <c r="T60" s="78" t="s">
        <v>475</v>
      </c>
      <c r="U60" s="78" t="s">
        <v>1234</v>
      </c>
      <c r="V60" s="79">
        <v>42207</v>
      </c>
      <c r="W60" s="78">
        <v>24</v>
      </c>
      <c r="X60" s="78">
        <v>7</v>
      </c>
      <c r="Y60" s="78">
        <v>2015</v>
      </c>
      <c r="Z60" s="78">
        <v>24</v>
      </c>
      <c r="AA60" s="78">
        <v>7</v>
      </c>
      <c r="AB60" s="78">
        <v>2018</v>
      </c>
      <c r="AC60" s="80">
        <v>9.5299999999999994</v>
      </c>
      <c r="AD60" s="82"/>
      <c r="AE60" s="82"/>
      <c r="AF60" s="82"/>
      <c r="AG60" s="82"/>
      <c r="AH60" s="82"/>
      <c r="AI60" s="34">
        <v>44712432.000000007</v>
      </c>
      <c r="AJ60" s="33">
        <v>0</v>
      </c>
      <c r="AK60" s="83" t="s">
        <v>558</v>
      </c>
      <c r="AL60" s="7"/>
    </row>
    <row r="61" spans="1:38" s="3" customFormat="1" ht="30" customHeight="1">
      <c r="A61" s="61">
        <v>56</v>
      </c>
      <c r="B61" s="61">
        <v>5</v>
      </c>
      <c r="C61" s="451"/>
      <c r="D61" s="73">
        <v>1050755</v>
      </c>
      <c r="E61" s="73" t="s">
        <v>988</v>
      </c>
      <c r="F61" s="73" t="s">
        <v>1010</v>
      </c>
      <c r="G61" s="73" t="s">
        <v>2408</v>
      </c>
      <c r="H61" s="73" t="s">
        <v>1167</v>
      </c>
      <c r="I61" s="73" t="s">
        <v>1016</v>
      </c>
      <c r="J61" s="73" t="s">
        <v>1673</v>
      </c>
      <c r="K61" s="73" t="s">
        <v>1016</v>
      </c>
      <c r="L61" s="86">
        <v>2500</v>
      </c>
      <c r="M61" s="73" t="s">
        <v>1168</v>
      </c>
      <c r="N61" s="157" t="s">
        <v>1169</v>
      </c>
      <c r="O61" s="73" t="s">
        <v>1451</v>
      </c>
      <c r="P61" s="73" t="s">
        <v>1562</v>
      </c>
      <c r="Q61" s="194" t="s">
        <v>2186</v>
      </c>
      <c r="R61" s="106" t="s">
        <v>2344</v>
      </c>
      <c r="S61" s="194" t="s">
        <v>2186</v>
      </c>
      <c r="T61" s="78" t="s">
        <v>475</v>
      </c>
      <c r="U61" s="78" t="s">
        <v>1204</v>
      </c>
      <c r="V61" s="79">
        <v>42209</v>
      </c>
      <c r="W61" s="78">
        <v>24</v>
      </c>
      <c r="X61" s="78">
        <v>7</v>
      </c>
      <c r="Y61" s="78">
        <v>2015</v>
      </c>
      <c r="Z61" s="78">
        <v>24</v>
      </c>
      <c r="AA61" s="78">
        <v>7</v>
      </c>
      <c r="AB61" s="78">
        <v>2018</v>
      </c>
      <c r="AC61" s="80">
        <v>7.89</v>
      </c>
      <c r="AD61" s="82"/>
      <c r="AE61" s="82"/>
      <c r="AF61" s="82"/>
      <c r="AG61" s="82"/>
      <c r="AH61" s="82"/>
      <c r="AI61" s="34">
        <v>38545200.000000007</v>
      </c>
      <c r="AJ61" s="33">
        <v>0</v>
      </c>
      <c r="AK61" s="83" t="s">
        <v>558</v>
      </c>
      <c r="AL61" s="7"/>
    </row>
    <row r="62" spans="1:38" s="3" customFormat="1" ht="44.25" customHeight="1">
      <c r="A62" s="61">
        <v>57</v>
      </c>
      <c r="B62" s="61">
        <v>5</v>
      </c>
      <c r="C62" s="451"/>
      <c r="D62" s="73">
        <v>1050751</v>
      </c>
      <c r="E62" s="73" t="s">
        <v>1053</v>
      </c>
      <c r="F62" s="73" t="s">
        <v>1011</v>
      </c>
      <c r="G62" s="73" t="s">
        <v>1170</v>
      </c>
      <c r="H62" s="73" t="s">
        <v>1291</v>
      </c>
      <c r="I62" s="73" t="s">
        <v>488</v>
      </c>
      <c r="J62" s="73" t="s">
        <v>488</v>
      </c>
      <c r="K62" s="73" t="s">
        <v>488</v>
      </c>
      <c r="L62" s="86">
        <v>2000</v>
      </c>
      <c r="M62" s="73">
        <v>64648962</v>
      </c>
      <c r="N62" s="157" t="s">
        <v>1171</v>
      </c>
      <c r="O62" s="73" t="s">
        <v>1452</v>
      </c>
      <c r="P62" s="73" t="s">
        <v>1563</v>
      </c>
      <c r="Q62" s="194" t="s">
        <v>1068</v>
      </c>
      <c r="R62" s="106" t="s">
        <v>1117</v>
      </c>
      <c r="S62" s="194" t="s">
        <v>1068</v>
      </c>
      <c r="T62" s="78" t="s">
        <v>475</v>
      </c>
      <c r="U62" s="78" t="s">
        <v>1198</v>
      </c>
      <c r="V62" s="79">
        <v>42209</v>
      </c>
      <c r="W62" s="78">
        <v>24</v>
      </c>
      <c r="X62" s="78">
        <v>7</v>
      </c>
      <c r="Y62" s="78">
        <v>2015</v>
      </c>
      <c r="Z62" s="78">
        <v>24</v>
      </c>
      <c r="AA62" s="78">
        <v>7</v>
      </c>
      <c r="AB62" s="78">
        <v>2018</v>
      </c>
      <c r="AC62" s="159"/>
      <c r="AD62" s="82"/>
      <c r="AE62" s="82"/>
      <c r="AF62" s="82"/>
      <c r="AG62" s="82"/>
      <c r="AH62" s="82"/>
      <c r="AI62" s="34">
        <v>30836160.000000007</v>
      </c>
      <c r="AJ62" s="33">
        <v>0</v>
      </c>
      <c r="AK62" s="83" t="s">
        <v>558</v>
      </c>
      <c r="AL62" s="7"/>
    </row>
    <row r="63" spans="1:38" s="3" customFormat="1" ht="48.75" customHeight="1">
      <c r="A63" s="61">
        <v>58</v>
      </c>
      <c r="B63" s="61">
        <v>5</v>
      </c>
      <c r="C63" s="451"/>
      <c r="D63" s="73">
        <v>1050752</v>
      </c>
      <c r="E63" s="73" t="s">
        <v>1054</v>
      </c>
      <c r="F63" s="73" t="s">
        <v>1012</v>
      </c>
      <c r="G63" s="73" t="s">
        <v>1172</v>
      </c>
      <c r="H63" s="73" t="s">
        <v>1173</v>
      </c>
      <c r="I63" s="73" t="s">
        <v>1017</v>
      </c>
      <c r="J63" s="73" t="s">
        <v>488</v>
      </c>
      <c r="K63" s="73" t="s">
        <v>1017</v>
      </c>
      <c r="L63" s="86">
        <v>2000</v>
      </c>
      <c r="M63" s="73">
        <v>67086018</v>
      </c>
      <c r="N63" s="157" t="s">
        <v>1174</v>
      </c>
      <c r="O63" s="73" t="s">
        <v>1453</v>
      </c>
      <c r="P63" s="73" t="s">
        <v>1564</v>
      </c>
      <c r="Q63" s="194" t="s">
        <v>1069</v>
      </c>
      <c r="R63" s="106" t="s">
        <v>2308</v>
      </c>
      <c r="S63" s="194" t="s">
        <v>1069</v>
      </c>
      <c r="T63" s="78" t="s">
        <v>475</v>
      </c>
      <c r="U63" s="78" t="s">
        <v>1205</v>
      </c>
      <c r="V63" s="79">
        <v>42209</v>
      </c>
      <c r="W63" s="78">
        <v>24</v>
      </c>
      <c r="X63" s="78">
        <v>7</v>
      </c>
      <c r="Y63" s="78">
        <v>2015</v>
      </c>
      <c r="Z63" s="78">
        <v>24</v>
      </c>
      <c r="AA63" s="78">
        <v>7</v>
      </c>
      <c r="AB63" s="78">
        <v>2018</v>
      </c>
      <c r="AC63" s="80">
        <v>8.65</v>
      </c>
      <c r="AD63" s="82"/>
      <c r="AE63" s="82"/>
      <c r="AF63" s="82"/>
      <c r="AG63" s="82"/>
      <c r="AH63" s="82"/>
      <c r="AI63" s="34">
        <v>30836160.000000007</v>
      </c>
      <c r="AJ63" s="33">
        <v>0</v>
      </c>
      <c r="AK63" s="83" t="s">
        <v>558</v>
      </c>
      <c r="AL63" s="7"/>
    </row>
    <row r="64" spans="1:38" s="3" customFormat="1" ht="48.75" customHeight="1">
      <c r="A64" s="61">
        <v>59</v>
      </c>
      <c r="B64" s="61">
        <v>5</v>
      </c>
      <c r="C64" s="451"/>
      <c r="D64" s="108">
        <v>1050800</v>
      </c>
      <c r="E64" s="108" t="s">
        <v>1212</v>
      </c>
      <c r="F64" s="108" t="s">
        <v>1214</v>
      </c>
      <c r="G64" s="108" t="s">
        <v>1292</v>
      </c>
      <c r="H64" s="108" t="s">
        <v>1293</v>
      </c>
      <c r="I64" s="108" t="s">
        <v>1216</v>
      </c>
      <c r="J64" s="108" t="s">
        <v>1671</v>
      </c>
      <c r="K64" s="108" t="s">
        <v>1216</v>
      </c>
      <c r="L64" s="110">
        <v>2500</v>
      </c>
      <c r="M64" s="108">
        <v>82707575</v>
      </c>
      <c r="N64" s="111" t="s">
        <v>1296</v>
      </c>
      <c r="O64" s="108" t="s">
        <v>1454</v>
      </c>
      <c r="P64" s="108" t="s">
        <v>1565</v>
      </c>
      <c r="Q64" s="108" t="s">
        <v>1238</v>
      </c>
      <c r="R64" s="204" t="s">
        <v>2300</v>
      </c>
      <c r="S64" s="108" t="s">
        <v>1238</v>
      </c>
      <c r="T64" s="113" t="s">
        <v>475</v>
      </c>
      <c r="U64" s="113" t="s">
        <v>1393</v>
      </c>
      <c r="V64" s="114">
        <v>42271</v>
      </c>
      <c r="W64" s="113">
        <v>24</v>
      </c>
      <c r="X64" s="113">
        <v>9</v>
      </c>
      <c r="Y64" s="113">
        <v>2015</v>
      </c>
      <c r="Z64" s="113">
        <v>24</v>
      </c>
      <c r="AA64" s="113">
        <v>9</v>
      </c>
      <c r="AB64" s="113">
        <v>2018</v>
      </c>
      <c r="AC64" s="205"/>
      <c r="AD64" s="116"/>
      <c r="AE64" s="116"/>
      <c r="AF64" s="116"/>
      <c r="AG64" s="116"/>
      <c r="AH64" s="116"/>
      <c r="AI64" s="34">
        <v>38545200.000000007</v>
      </c>
      <c r="AJ64" s="385">
        <v>0</v>
      </c>
      <c r="AK64" s="118" t="s">
        <v>558</v>
      </c>
      <c r="AL64" s="7"/>
    </row>
    <row r="65" spans="1:38" s="3" customFormat="1" ht="48.75" customHeight="1">
      <c r="A65" s="61">
        <v>60</v>
      </c>
      <c r="B65" s="61">
        <v>5</v>
      </c>
      <c r="C65" s="451"/>
      <c r="D65" s="73">
        <v>1050799</v>
      </c>
      <c r="E65" s="73" t="s">
        <v>1213</v>
      </c>
      <c r="F65" s="73" t="s">
        <v>1215</v>
      </c>
      <c r="G65" s="73" t="s">
        <v>2409</v>
      </c>
      <c r="H65" s="73" t="s">
        <v>1294</v>
      </c>
      <c r="I65" s="73" t="s">
        <v>1217</v>
      </c>
      <c r="J65" s="73" t="s">
        <v>128</v>
      </c>
      <c r="K65" s="73" t="s">
        <v>1217</v>
      </c>
      <c r="L65" s="86">
        <v>3000</v>
      </c>
      <c r="M65" s="73">
        <v>95167313</v>
      </c>
      <c r="N65" s="77" t="s">
        <v>1295</v>
      </c>
      <c r="O65" s="73" t="s">
        <v>1455</v>
      </c>
      <c r="P65" s="73" t="s">
        <v>1566</v>
      </c>
      <c r="Q65" s="73" t="s">
        <v>1237</v>
      </c>
      <c r="R65" s="106" t="s">
        <v>2336</v>
      </c>
      <c r="S65" s="73" t="s">
        <v>1237</v>
      </c>
      <c r="T65" s="78" t="s">
        <v>475</v>
      </c>
      <c r="U65" s="78" t="s">
        <v>1394</v>
      </c>
      <c r="V65" s="79">
        <v>42271</v>
      </c>
      <c r="W65" s="78">
        <v>24</v>
      </c>
      <c r="X65" s="78">
        <v>9</v>
      </c>
      <c r="Y65" s="78">
        <v>2015</v>
      </c>
      <c r="Z65" s="78">
        <v>24</v>
      </c>
      <c r="AA65" s="78">
        <v>9</v>
      </c>
      <c r="AB65" s="78">
        <v>2018</v>
      </c>
      <c r="AC65" s="80" t="s">
        <v>2431</v>
      </c>
      <c r="AD65" s="82"/>
      <c r="AE65" s="82"/>
      <c r="AF65" s="82"/>
      <c r="AG65" s="82"/>
      <c r="AH65" s="82"/>
      <c r="AI65" s="389">
        <v>46254240.000000007</v>
      </c>
      <c r="AJ65" s="390">
        <v>0</v>
      </c>
      <c r="AK65" s="160" t="s">
        <v>558</v>
      </c>
      <c r="AL65" s="7"/>
    </row>
    <row r="66" spans="1:38" s="3" customFormat="1" ht="48.75" customHeight="1">
      <c r="A66" s="61">
        <v>61</v>
      </c>
      <c r="B66" s="61">
        <v>5</v>
      </c>
      <c r="C66" s="451"/>
      <c r="D66" s="108">
        <v>1050865</v>
      </c>
      <c r="E66" s="108" t="s">
        <v>1899</v>
      </c>
      <c r="F66" s="108" t="s">
        <v>1901</v>
      </c>
      <c r="G66" s="108" t="s">
        <v>1931</v>
      </c>
      <c r="H66" s="108" t="s">
        <v>1932</v>
      </c>
      <c r="I66" s="108" t="s">
        <v>1897</v>
      </c>
      <c r="J66" s="108" t="s">
        <v>127</v>
      </c>
      <c r="K66" s="108" t="s">
        <v>1897</v>
      </c>
      <c r="L66" s="110">
        <v>2500</v>
      </c>
      <c r="M66" s="108">
        <v>342509500</v>
      </c>
      <c r="N66" s="111" t="s">
        <v>1933</v>
      </c>
      <c r="O66" s="108" t="s">
        <v>2100</v>
      </c>
      <c r="P66" s="108" t="s">
        <v>2090</v>
      </c>
      <c r="Q66" s="108" t="s">
        <v>1924</v>
      </c>
      <c r="R66" s="206" t="s">
        <v>1925</v>
      </c>
      <c r="S66" s="108" t="s">
        <v>1924</v>
      </c>
      <c r="T66" s="113" t="s">
        <v>475</v>
      </c>
      <c r="U66" s="113" t="s">
        <v>1990</v>
      </c>
      <c r="V66" s="114">
        <v>42522</v>
      </c>
      <c r="W66" s="113">
        <v>29</v>
      </c>
      <c r="X66" s="113">
        <v>4</v>
      </c>
      <c r="Y66" s="113">
        <v>2016</v>
      </c>
      <c r="Z66" s="113">
        <v>29</v>
      </c>
      <c r="AA66" s="113">
        <v>4</v>
      </c>
      <c r="AB66" s="113">
        <v>2019</v>
      </c>
      <c r="AC66" s="205"/>
      <c r="AD66" s="116"/>
      <c r="AE66" s="116"/>
      <c r="AF66" s="116"/>
      <c r="AG66" s="116"/>
      <c r="AH66" s="116"/>
      <c r="AI66" s="34">
        <v>38545200.000000007</v>
      </c>
      <c r="AJ66" s="386">
        <v>0</v>
      </c>
      <c r="AK66" s="207" t="s">
        <v>558</v>
      </c>
      <c r="AL66" s="7"/>
    </row>
    <row r="67" spans="1:38" s="3" customFormat="1" ht="48.75" customHeight="1">
      <c r="A67" s="61">
        <v>62</v>
      </c>
      <c r="B67" s="61">
        <v>5</v>
      </c>
      <c r="C67" s="451"/>
      <c r="D67" s="108">
        <v>1050857</v>
      </c>
      <c r="E67" s="108" t="s">
        <v>1900</v>
      </c>
      <c r="F67" s="108" t="s">
        <v>1902</v>
      </c>
      <c r="G67" s="108" t="s">
        <v>1920</v>
      </c>
      <c r="H67" s="108" t="s">
        <v>1921</v>
      </c>
      <c r="I67" s="108" t="s">
        <v>1898</v>
      </c>
      <c r="J67" s="108" t="s">
        <v>128</v>
      </c>
      <c r="K67" s="108" t="s">
        <v>1898</v>
      </c>
      <c r="L67" s="110">
        <v>2500</v>
      </c>
      <c r="M67" s="108">
        <v>972594497</v>
      </c>
      <c r="N67" s="111" t="s">
        <v>1922</v>
      </c>
      <c r="O67" s="108" t="s">
        <v>1647</v>
      </c>
      <c r="P67" s="108" t="s">
        <v>2339</v>
      </c>
      <c r="Q67" s="108" t="s">
        <v>1923</v>
      </c>
      <c r="R67" s="204" t="s">
        <v>2337</v>
      </c>
      <c r="S67" s="108" t="s">
        <v>1923</v>
      </c>
      <c r="T67" s="113" t="s">
        <v>475</v>
      </c>
      <c r="U67" s="113" t="s">
        <v>1974</v>
      </c>
      <c r="V67" s="114">
        <v>42492</v>
      </c>
      <c r="W67" s="113">
        <v>29</v>
      </c>
      <c r="X67" s="113">
        <v>4</v>
      </c>
      <c r="Y67" s="113">
        <v>2016</v>
      </c>
      <c r="Z67" s="113">
        <v>29</v>
      </c>
      <c r="AA67" s="113">
        <v>4</v>
      </c>
      <c r="AB67" s="113">
        <v>2019</v>
      </c>
      <c r="AC67" s="205"/>
      <c r="AD67" s="116"/>
      <c r="AE67" s="116"/>
      <c r="AF67" s="116"/>
      <c r="AG67" s="116"/>
      <c r="AH67" s="116"/>
      <c r="AI67" s="34">
        <v>38545200.000000007</v>
      </c>
      <c r="AJ67" s="386">
        <v>0</v>
      </c>
      <c r="AK67" s="207" t="s">
        <v>558</v>
      </c>
      <c r="AL67" s="7"/>
    </row>
    <row r="68" spans="1:38" s="3" customFormat="1" ht="48.75" customHeight="1">
      <c r="A68" s="61">
        <v>63</v>
      </c>
      <c r="B68" s="188">
        <v>5</v>
      </c>
      <c r="C68" s="452"/>
      <c r="D68" s="92">
        <v>1050855</v>
      </c>
      <c r="E68" s="92" t="s">
        <v>1802</v>
      </c>
      <c r="F68" s="92" t="s">
        <v>1803</v>
      </c>
      <c r="G68" s="92" t="s">
        <v>1806</v>
      </c>
      <c r="H68" s="92" t="s">
        <v>1807</v>
      </c>
      <c r="I68" s="92" t="s">
        <v>1808</v>
      </c>
      <c r="J68" s="92" t="s">
        <v>1671</v>
      </c>
      <c r="K68" s="92" t="s">
        <v>1808</v>
      </c>
      <c r="L68" s="93">
        <v>2500</v>
      </c>
      <c r="M68" s="92" t="s">
        <v>1966</v>
      </c>
      <c r="N68" s="94" t="s">
        <v>1967</v>
      </c>
      <c r="O68" s="92" t="s">
        <v>2136</v>
      </c>
      <c r="P68" s="92" t="s">
        <v>2118</v>
      </c>
      <c r="Q68" s="92" t="s">
        <v>1804</v>
      </c>
      <c r="R68" s="96" t="s">
        <v>1805</v>
      </c>
      <c r="S68" s="92" t="s">
        <v>1804</v>
      </c>
      <c r="T68" s="97" t="s">
        <v>888</v>
      </c>
      <c r="U68" s="97">
        <v>881</v>
      </c>
      <c r="V68" s="98">
        <v>42499</v>
      </c>
      <c r="W68" s="97">
        <v>9</v>
      </c>
      <c r="X68" s="97">
        <v>5</v>
      </c>
      <c r="Y68" s="97">
        <v>2016</v>
      </c>
      <c r="Z68" s="97">
        <v>9</v>
      </c>
      <c r="AA68" s="97">
        <v>5</v>
      </c>
      <c r="AB68" s="97">
        <v>2019</v>
      </c>
      <c r="AC68" s="208"/>
      <c r="AD68" s="100"/>
      <c r="AE68" s="100"/>
      <c r="AF68" s="100"/>
      <c r="AG68" s="100"/>
      <c r="AH68" s="100"/>
      <c r="AI68" s="400">
        <v>38545200.000000007</v>
      </c>
      <c r="AJ68" s="387">
        <v>0</v>
      </c>
      <c r="AK68" s="209" t="s">
        <v>558</v>
      </c>
      <c r="AL68" s="7"/>
    </row>
    <row r="69" spans="1:38" ht="68.25" customHeight="1">
      <c r="A69" s="61">
        <v>64</v>
      </c>
      <c r="B69" s="189">
        <v>6</v>
      </c>
      <c r="C69" s="451" t="s">
        <v>1656</v>
      </c>
      <c r="D69" s="128">
        <v>1060173</v>
      </c>
      <c r="E69" s="129" t="s">
        <v>160</v>
      </c>
      <c r="F69" s="190" t="s">
        <v>162</v>
      </c>
      <c r="G69" s="129" t="s">
        <v>167</v>
      </c>
      <c r="H69" s="130" t="s">
        <v>173</v>
      </c>
      <c r="I69" s="130" t="s">
        <v>168</v>
      </c>
      <c r="J69" s="128" t="s">
        <v>1676</v>
      </c>
      <c r="K69" s="128" t="s">
        <v>1677</v>
      </c>
      <c r="L69" s="131">
        <v>3500</v>
      </c>
      <c r="M69" s="210" t="s">
        <v>176</v>
      </c>
      <c r="N69" s="130" t="s">
        <v>177</v>
      </c>
      <c r="O69" s="128" t="s">
        <v>1456</v>
      </c>
      <c r="P69" s="189" t="str">
        <f>HYPERLINK("https://www.facebook.com/opd.conveniocordillera","https://www.facebook.com/opd.conveniocordillera")</f>
        <v>https://www.facebook.com/opd.conveniocordillera</v>
      </c>
      <c r="Q69" s="211" t="s">
        <v>2187</v>
      </c>
      <c r="R69" s="192" t="s">
        <v>545</v>
      </c>
      <c r="S69" s="211" t="s">
        <v>2187</v>
      </c>
      <c r="T69" s="135" t="s">
        <v>531</v>
      </c>
      <c r="U69" s="135"/>
      <c r="V69" s="136">
        <v>40970</v>
      </c>
      <c r="W69" s="135">
        <v>2</v>
      </c>
      <c r="X69" s="135">
        <v>3</v>
      </c>
      <c r="Y69" s="135">
        <v>2012</v>
      </c>
      <c r="Z69" s="135">
        <v>2</v>
      </c>
      <c r="AA69" s="135">
        <v>3</v>
      </c>
      <c r="AB69" s="135">
        <v>2018</v>
      </c>
      <c r="AC69" s="137">
        <v>6</v>
      </c>
      <c r="AD69" s="193">
        <v>7.89</v>
      </c>
      <c r="AE69" s="193">
        <v>7.05</v>
      </c>
      <c r="AF69" s="193">
        <v>8.94</v>
      </c>
      <c r="AG69" s="415"/>
      <c r="AH69" s="138"/>
      <c r="AI69" s="401">
        <v>53963280.000000015</v>
      </c>
      <c r="AJ69" s="392">
        <v>0</v>
      </c>
      <c r="AK69" s="139" t="s">
        <v>558</v>
      </c>
      <c r="AL69" s="7"/>
    </row>
    <row r="70" spans="1:38" ht="45" customHeight="1">
      <c r="A70" s="61">
        <v>65</v>
      </c>
      <c r="B70" s="61">
        <v>6</v>
      </c>
      <c r="C70" s="451"/>
      <c r="D70" s="73">
        <v>1060228</v>
      </c>
      <c r="E70" s="212" t="s">
        <v>1310</v>
      </c>
      <c r="F70" s="85" t="s">
        <v>163</v>
      </c>
      <c r="G70" s="84" t="s">
        <v>2462</v>
      </c>
      <c r="H70" s="73" t="s">
        <v>174</v>
      </c>
      <c r="I70" s="73" t="s">
        <v>169</v>
      </c>
      <c r="J70" s="73" t="s">
        <v>1676</v>
      </c>
      <c r="K70" s="73" t="s">
        <v>169</v>
      </c>
      <c r="L70" s="86">
        <v>3000</v>
      </c>
      <c r="M70" s="73" t="s">
        <v>2463</v>
      </c>
      <c r="N70" s="73" t="s">
        <v>178</v>
      </c>
      <c r="O70" s="73" t="s">
        <v>1457</v>
      </c>
      <c r="P70" s="73" t="s">
        <v>559</v>
      </c>
      <c r="Q70" s="213" t="s">
        <v>2258</v>
      </c>
      <c r="R70" s="106" t="s">
        <v>2302</v>
      </c>
      <c r="S70" s="213" t="s">
        <v>2258</v>
      </c>
      <c r="T70" s="78" t="s">
        <v>475</v>
      </c>
      <c r="U70" s="78">
        <v>165</v>
      </c>
      <c r="V70" s="79">
        <v>42152</v>
      </c>
      <c r="W70" s="78">
        <v>1</v>
      </c>
      <c r="X70" s="78">
        <v>6</v>
      </c>
      <c r="Y70" s="78">
        <v>2015</v>
      </c>
      <c r="Z70" s="78">
        <v>1</v>
      </c>
      <c r="AA70" s="78">
        <v>6</v>
      </c>
      <c r="AB70" s="78">
        <v>2018</v>
      </c>
      <c r="AC70" s="80">
        <v>9.3800000000000008</v>
      </c>
      <c r="AD70" s="82"/>
      <c r="AE70" s="82"/>
      <c r="AF70" s="82"/>
      <c r="AG70" s="82"/>
      <c r="AH70" s="82"/>
      <c r="AI70" s="389">
        <v>46254240.000000007</v>
      </c>
      <c r="AJ70" s="362">
        <v>0</v>
      </c>
      <c r="AK70" s="83" t="s">
        <v>558</v>
      </c>
      <c r="AL70" s="7"/>
    </row>
    <row r="71" spans="1:38" ht="45" customHeight="1">
      <c r="A71" s="61">
        <v>66</v>
      </c>
      <c r="B71" s="61">
        <v>6</v>
      </c>
      <c r="C71" s="451"/>
      <c r="D71" s="73">
        <v>1060227</v>
      </c>
      <c r="E71" s="84" t="s">
        <v>967</v>
      </c>
      <c r="F71" s="200" t="s">
        <v>164</v>
      </c>
      <c r="G71" s="84" t="s">
        <v>1309</v>
      </c>
      <c r="H71" s="73" t="s">
        <v>175</v>
      </c>
      <c r="I71" s="73" t="s">
        <v>170</v>
      </c>
      <c r="J71" s="73" t="s">
        <v>1676</v>
      </c>
      <c r="K71" s="73" t="s">
        <v>1678</v>
      </c>
      <c r="L71" s="86">
        <v>3500</v>
      </c>
      <c r="M71" s="73" t="s">
        <v>2493</v>
      </c>
      <c r="N71" s="73" t="s">
        <v>1783</v>
      </c>
      <c r="O71" s="73" t="s">
        <v>1458</v>
      </c>
      <c r="P71" s="73" t="str">
        <f>HYPERLINK("https://www.facebook.com/opdcosta.pichilemu","https://www.facebook.com/opdcosta.pichilemu")</f>
        <v>https://www.facebook.com/opdcosta.pichilemu</v>
      </c>
      <c r="Q71" s="213" t="s">
        <v>2188</v>
      </c>
      <c r="R71" s="106" t="s">
        <v>2355</v>
      </c>
      <c r="S71" s="213" t="s">
        <v>2188</v>
      </c>
      <c r="T71" s="78" t="s">
        <v>475</v>
      </c>
      <c r="U71" s="78">
        <v>166</v>
      </c>
      <c r="V71" s="79">
        <v>42152</v>
      </c>
      <c r="W71" s="78">
        <v>1</v>
      </c>
      <c r="X71" s="78">
        <v>6</v>
      </c>
      <c r="Y71" s="78">
        <v>2015</v>
      </c>
      <c r="Z71" s="78">
        <v>1</v>
      </c>
      <c r="AA71" s="78">
        <v>6</v>
      </c>
      <c r="AB71" s="78">
        <v>2018</v>
      </c>
      <c r="AC71" s="80">
        <v>9.6</v>
      </c>
      <c r="AD71" s="82"/>
      <c r="AE71" s="82"/>
      <c r="AF71" s="82"/>
      <c r="AG71" s="82"/>
      <c r="AH71" s="82"/>
      <c r="AI71" s="34">
        <v>53963280.000000015</v>
      </c>
      <c r="AJ71" s="362">
        <v>0</v>
      </c>
      <c r="AK71" s="83" t="s">
        <v>558</v>
      </c>
      <c r="AL71" s="7"/>
    </row>
    <row r="72" spans="1:38" ht="43.5" customHeight="1">
      <c r="A72" s="61">
        <v>67</v>
      </c>
      <c r="B72" s="61">
        <v>6</v>
      </c>
      <c r="C72" s="451"/>
      <c r="D72" s="73">
        <v>1060229</v>
      </c>
      <c r="E72" s="84" t="s">
        <v>968</v>
      </c>
      <c r="F72" s="212" t="s">
        <v>165</v>
      </c>
      <c r="G72" s="84" t="s">
        <v>1306</v>
      </c>
      <c r="H72" s="214" t="s">
        <v>1792</v>
      </c>
      <c r="I72" s="73" t="s">
        <v>171</v>
      </c>
      <c r="J72" s="73" t="s">
        <v>1679</v>
      </c>
      <c r="K72" s="73" t="s">
        <v>1680</v>
      </c>
      <c r="L72" s="86">
        <v>4500</v>
      </c>
      <c r="M72" s="73" t="s">
        <v>2496</v>
      </c>
      <c r="N72" s="73" t="s">
        <v>179</v>
      </c>
      <c r="O72" s="73" t="s">
        <v>1459</v>
      </c>
      <c r="P72" s="73" t="str">
        <f>HYPERLINK("https://www.facebook.com/opd.sembrandoderechos?","https://www.facebook.com/opd.sembrandoderechos?")</f>
        <v>https://www.facebook.com/opd.sembrandoderechos?</v>
      </c>
      <c r="Q72" s="213" t="s">
        <v>2189</v>
      </c>
      <c r="R72" s="77" t="s">
        <v>2309</v>
      </c>
      <c r="S72" s="213" t="s">
        <v>2189</v>
      </c>
      <c r="T72" s="78" t="s">
        <v>475</v>
      </c>
      <c r="U72" s="78">
        <v>164</v>
      </c>
      <c r="V72" s="79">
        <v>42152</v>
      </c>
      <c r="W72" s="78">
        <v>1</v>
      </c>
      <c r="X72" s="78">
        <v>6</v>
      </c>
      <c r="Y72" s="78">
        <v>2015</v>
      </c>
      <c r="Z72" s="78">
        <v>1</v>
      </c>
      <c r="AA72" s="78">
        <v>6</v>
      </c>
      <c r="AB72" s="78">
        <v>2018</v>
      </c>
      <c r="AC72" s="80">
        <v>9.85</v>
      </c>
      <c r="AD72" s="82"/>
      <c r="AE72" s="82"/>
      <c r="AF72" s="82"/>
      <c r="AG72" s="82"/>
      <c r="AH72" s="82"/>
      <c r="AI72" s="394">
        <v>69381360.000000015</v>
      </c>
      <c r="AJ72" s="362">
        <v>0</v>
      </c>
      <c r="AK72" s="83" t="s">
        <v>558</v>
      </c>
      <c r="AL72" s="7"/>
    </row>
    <row r="73" spans="1:38" ht="45" customHeight="1">
      <c r="A73" s="61">
        <v>68</v>
      </c>
      <c r="B73" s="61">
        <v>6</v>
      </c>
      <c r="C73" s="451"/>
      <c r="D73" s="73">
        <v>1060249</v>
      </c>
      <c r="E73" s="84" t="s">
        <v>161</v>
      </c>
      <c r="F73" s="85" t="s">
        <v>166</v>
      </c>
      <c r="G73" s="84" t="s">
        <v>2506</v>
      </c>
      <c r="H73" s="74" t="s">
        <v>1304</v>
      </c>
      <c r="I73" s="74" t="s">
        <v>172</v>
      </c>
      <c r="J73" s="73" t="s">
        <v>1679</v>
      </c>
      <c r="K73" s="73" t="s">
        <v>172</v>
      </c>
      <c r="L73" s="86">
        <v>3500</v>
      </c>
      <c r="M73" s="85" t="s">
        <v>2507</v>
      </c>
      <c r="N73" s="162" t="s">
        <v>1305</v>
      </c>
      <c r="O73" s="73" t="s">
        <v>1460</v>
      </c>
      <c r="P73" s="61" t="str">
        <f>HYPERLINK("https://www.facebook.com/opd.colchagua","https://www.facebook.com/opd.colchagua")</f>
        <v>https://www.facebook.com/opd.colchagua</v>
      </c>
      <c r="Q73" s="213" t="s">
        <v>2259</v>
      </c>
      <c r="R73" s="77" t="s">
        <v>1824</v>
      </c>
      <c r="S73" s="213" t="s">
        <v>2259</v>
      </c>
      <c r="T73" s="78" t="s">
        <v>888</v>
      </c>
      <c r="U73" s="78">
        <v>3913</v>
      </c>
      <c r="V73" s="79">
        <v>42317</v>
      </c>
      <c r="W73" s="78">
        <v>15</v>
      </c>
      <c r="X73" s="78">
        <v>9</v>
      </c>
      <c r="Y73" s="78">
        <v>2015</v>
      </c>
      <c r="Z73" s="78">
        <v>15</v>
      </c>
      <c r="AA73" s="78">
        <v>9</v>
      </c>
      <c r="AB73" s="78">
        <v>2018</v>
      </c>
      <c r="AC73" s="80">
        <v>9.23</v>
      </c>
      <c r="AD73" s="82"/>
      <c r="AE73" s="105"/>
      <c r="AF73" s="105"/>
      <c r="AG73" s="105"/>
      <c r="AH73" s="105"/>
      <c r="AI73" s="34">
        <v>53963280.000000015</v>
      </c>
      <c r="AJ73" s="362">
        <v>0</v>
      </c>
      <c r="AK73" s="83" t="s">
        <v>558</v>
      </c>
      <c r="AL73" s="7"/>
    </row>
    <row r="74" spans="1:38" s="3" customFormat="1" ht="45" customHeight="1">
      <c r="A74" s="61">
        <v>69</v>
      </c>
      <c r="B74" s="61">
        <v>6</v>
      </c>
      <c r="C74" s="451"/>
      <c r="D74" s="73">
        <v>1060231</v>
      </c>
      <c r="E74" s="84" t="s">
        <v>1055</v>
      </c>
      <c r="F74" s="84" t="s">
        <v>1018</v>
      </c>
      <c r="G74" s="84" t="s">
        <v>2491</v>
      </c>
      <c r="H74" s="73" t="s">
        <v>1307</v>
      </c>
      <c r="I74" s="106" t="s">
        <v>1021</v>
      </c>
      <c r="J74" s="106" t="s">
        <v>1676</v>
      </c>
      <c r="K74" s="160" t="s">
        <v>1681</v>
      </c>
      <c r="L74" s="215">
        <v>2900</v>
      </c>
      <c r="M74" s="84" t="s">
        <v>2492</v>
      </c>
      <c r="N74" s="77" t="s">
        <v>1308</v>
      </c>
      <c r="O74" s="73" t="s">
        <v>1461</v>
      </c>
      <c r="P74" s="73" t="s">
        <v>1567</v>
      </c>
      <c r="Q74" s="213" t="s">
        <v>1070</v>
      </c>
      <c r="R74" s="77" t="s">
        <v>1825</v>
      </c>
      <c r="S74" s="213" t="s">
        <v>1070</v>
      </c>
      <c r="T74" s="78" t="s">
        <v>475</v>
      </c>
      <c r="U74" s="78">
        <v>220</v>
      </c>
      <c r="V74" s="79">
        <v>42205</v>
      </c>
      <c r="W74" s="78">
        <v>24</v>
      </c>
      <c r="X74" s="78">
        <v>7</v>
      </c>
      <c r="Y74" s="78">
        <v>2015</v>
      </c>
      <c r="Z74" s="78">
        <v>24</v>
      </c>
      <c r="AA74" s="78">
        <v>7</v>
      </c>
      <c r="AB74" s="78">
        <v>2018</v>
      </c>
      <c r="AC74" s="80">
        <v>9.26</v>
      </c>
      <c r="AD74" s="82"/>
      <c r="AE74" s="105"/>
      <c r="AF74" s="105"/>
      <c r="AG74" s="105"/>
      <c r="AH74" s="105"/>
      <c r="AI74" s="361">
        <v>44712432.000000007</v>
      </c>
      <c r="AJ74" s="362">
        <v>0</v>
      </c>
      <c r="AK74" s="83" t="s">
        <v>558</v>
      </c>
      <c r="AL74" s="7"/>
    </row>
    <row r="75" spans="1:38" s="3" customFormat="1" ht="45" customHeight="1">
      <c r="A75" s="61">
        <v>70</v>
      </c>
      <c r="B75" s="61">
        <v>6</v>
      </c>
      <c r="C75" s="451"/>
      <c r="D75" s="73">
        <v>1060230</v>
      </c>
      <c r="E75" s="84" t="s">
        <v>1144</v>
      </c>
      <c r="F75" s="84" t="s">
        <v>1019</v>
      </c>
      <c r="G75" s="84" t="s">
        <v>2481</v>
      </c>
      <c r="H75" s="73" t="s">
        <v>1145</v>
      </c>
      <c r="I75" s="216" t="s">
        <v>1020</v>
      </c>
      <c r="J75" s="160" t="s">
        <v>1676</v>
      </c>
      <c r="K75" s="160" t="s">
        <v>1020</v>
      </c>
      <c r="L75" s="217">
        <v>2000</v>
      </c>
      <c r="M75" s="84" t="s">
        <v>2482</v>
      </c>
      <c r="N75" s="77" t="s">
        <v>1146</v>
      </c>
      <c r="O75" s="73" t="s">
        <v>1893</v>
      </c>
      <c r="P75" s="73" t="s">
        <v>1568</v>
      </c>
      <c r="Q75" s="213" t="s">
        <v>1071</v>
      </c>
      <c r="R75" s="77" t="s">
        <v>1083</v>
      </c>
      <c r="S75" s="213" t="s">
        <v>1071</v>
      </c>
      <c r="T75" s="78" t="s">
        <v>475</v>
      </c>
      <c r="U75" s="78">
        <v>221</v>
      </c>
      <c r="V75" s="79">
        <v>42205</v>
      </c>
      <c r="W75" s="78">
        <v>24</v>
      </c>
      <c r="X75" s="78">
        <v>7</v>
      </c>
      <c r="Y75" s="78">
        <v>2015</v>
      </c>
      <c r="Z75" s="78">
        <v>24</v>
      </c>
      <c r="AA75" s="78">
        <v>7</v>
      </c>
      <c r="AB75" s="78">
        <v>2018</v>
      </c>
      <c r="AC75" s="80">
        <v>9.2100000000000009</v>
      </c>
      <c r="AD75" s="82"/>
      <c r="AE75" s="105"/>
      <c r="AF75" s="105"/>
      <c r="AG75" s="105"/>
      <c r="AH75" s="105"/>
      <c r="AI75" s="34">
        <v>30836160.000000007</v>
      </c>
      <c r="AJ75" s="362">
        <v>0</v>
      </c>
      <c r="AK75" s="83" t="s">
        <v>558</v>
      </c>
      <c r="AL75" s="7"/>
    </row>
    <row r="76" spans="1:38" s="3" customFormat="1" ht="45" customHeight="1">
      <c r="A76" s="61">
        <v>71</v>
      </c>
      <c r="B76" s="61">
        <v>6</v>
      </c>
      <c r="C76" s="451"/>
      <c r="D76" s="73">
        <v>1060247</v>
      </c>
      <c r="E76" s="84" t="s">
        <v>1103</v>
      </c>
      <c r="F76" s="84" t="s">
        <v>1104</v>
      </c>
      <c r="G76" s="84" t="s">
        <v>2531</v>
      </c>
      <c r="H76" s="73" t="s">
        <v>1105</v>
      </c>
      <c r="I76" s="216" t="s">
        <v>1106</v>
      </c>
      <c r="J76" s="160" t="s">
        <v>1676</v>
      </c>
      <c r="K76" s="160" t="s">
        <v>1106</v>
      </c>
      <c r="L76" s="217">
        <v>4800</v>
      </c>
      <c r="M76" s="84" t="s">
        <v>2133</v>
      </c>
      <c r="N76" s="77" t="s">
        <v>1784</v>
      </c>
      <c r="O76" s="73" t="s">
        <v>1790</v>
      </c>
      <c r="P76" s="77" t="s">
        <v>2338</v>
      </c>
      <c r="Q76" s="213" t="s">
        <v>1107</v>
      </c>
      <c r="R76" s="77" t="s">
        <v>1108</v>
      </c>
      <c r="S76" s="213" t="s">
        <v>1109</v>
      </c>
      <c r="T76" s="78" t="s">
        <v>888</v>
      </c>
      <c r="U76" s="78">
        <v>3527</v>
      </c>
      <c r="V76" s="79">
        <v>42291</v>
      </c>
      <c r="W76" s="78">
        <v>15</v>
      </c>
      <c r="X76" s="78">
        <v>9</v>
      </c>
      <c r="Y76" s="78">
        <v>2015</v>
      </c>
      <c r="Z76" s="78">
        <v>15</v>
      </c>
      <c r="AA76" s="78">
        <v>9</v>
      </c>
      <c r="AB76" s="78">
        <v>2018</v>
      </c>
      <c r="AC76" s="80">
        <v>8.3800000000000008</v>
      </c>
      <c r="AD76" s="82"/>
      <c r="AE76" s="105"/>
      <c r="AF76" s="105"/>
      <c r="AG76" s="105"/>
      <c r="AH76" s="105"/>
      <c r="AI76" s="361">
        <v>74006784.000000015</v>
      </c>
      <c r="AJ76" s="362">
        <v>0</v>
      </c>
      <c r="AK76" s="83" t="s">
        <v>572</v>
      </c>
      <c r="AL76" s="7"/>
    </row>
    <row r="77" spans="1:38" s="3" customFormat="1" ht="45" customHeight="1">
      <c r="A77" s="61">
        <v>72</v>
      </c>
      <c r="B77" s="61">
        <v>6</v>
      </c>
      <c r="C77" s="451"/>
      <c r="D77" s="73">
        <v>1060246</v>
      </c>
      <c r="E77" s="84" t="s">
        <v>1093</v>
      </c>
      <c r="F77" s="84" t="s">
        <v>1094</v>
      </c>
      <c r="G77" s="84" t="s">
        <v>1095</v>
      </c>
      <c r="H77" s="73" t="s">
        <v>1096</v>
      </c>
      <c r="I77" s="216" t="s">
        <v>1097</v>
      </c>
      <c r="J77" s="160" t="s">
        <v>1676</v>
      </c>
      <c r="K77" s="160" t="s">
        <v>1097</v>
      </c>
      <c r="L77" s="217">
        <v>2000</v>
      </c>
      <c r="M77" s="84">
        <v>97725267</v>
      </c>
      <c r="N77" s="77" t="s">
        <v>1303</v>
      </c>
      <c r="O77" s="73" t="s">
        <v>1462</v>
      </c>
      <c r="P77" s="73" t="s">
        <v>1569</v>
      </c>
      <c r="Q77" s="213" t="s">
        <v>1098</v>
      </c>
      <c r="R77" s="77" t="s">
        <v>2303</v>
      </c>
      <c r="S77" s="213" t="s">
        <v>1098</v>
      </c>
      <c r="T77" s="78" t="s">
        <v>888</v>
      </c>
      <c r="U77" s="78">
        <v>3382</v>
      </c>
      <c r="V77" s="79">
        <v>42283</v>
      </c>
      <c r="W77" s="78">
        <v>27</v>
      </c>
      <c r="X77" s="78">
        <v>8</v>
      </c>
      <c r="Y77" s="78">
        <v>2015</v>
      </c>
      <c r="Z77" s="78">
        <v>27</v>
      </c>
      <c r="AA77" s="78">
        <v>8</v>
      </c>
      <c r="AB77" s="78">
        <v>2018</v>
      </c>
      <c r="AC77" s="80">
        <v>9.59</v>
      </c>
      <c r="AD77" s="82"/>
      <c r="AE77" s="105"/>
      <c r="AF77" s="105"/>
      <c r="AG77" s="105"/>
      <c r="AH77" s="105"/>
      <c r="AI77" s="34">
        <v>30836160.000000007</v>
      </c>
      <c r="AJ77" s="362">
        <v>0</v>
      </c>
      <c r="AK77" s="83" t="s">
        <v>558</v>
      </c>
      <c r="AL77" s="7"/>
    </row>
    <row r="78" spans="1:38" s="3" customFormat="1" ht="45" customHeight="1">
      <c r="A78" s="61">
        <v>73</v>
      </c>
      <c r="B78" s="61">
        <v>6</v>
      </c>
      <c r="C78" s="451"/>
      <c r="D78" s="73">
        <v>1060251</v>
      </c>
      <c r="E78" s="84" t="s">
        <v>1392</v>
      </c>
      <c r="F78" s="84" t="s">
        <v>1400</v>
      </c>
      <c r="G78" s="84" t="s">
        <v>2523</v>
      </c>
      <c r="H78" s="73" t="s">
        <v>2524</v>
      </c>
      <c r="I78" s="160" t="s">
        <v>1415</v>
      </c>
      <c r="J78" s="160" t="s">
        <v>1676</v>
      </c>
      <c r="K78" s="160" t="s">
        <v>1415</v>
      </c>
      <c r="L78" s="217">
        <v>2560</v>
      </c>
      <c r="M78" s="84" t="s">
        <v>2525</v>
      </c>
      <c r="N78" s="77" t="s">
        <v>1785</v>
      </c>
      <c r="O78" s="73" t="s">
        <v>1786</v>
      </c>
      <c r="P78" s="73" t="s">
        <v>1789</v>
      </c>
      <c r="Q78" s="213" t="s">
        <v>1403</v>
      </c>
      <c r="R78" s="207" t="s">
        <v>1634</v>
      </c>
      <c r="S78" s="213" t="s">
        <v>1403</v>
      </c>
      <c r="T78" s="78" t="s">
        <v>475</v>
      </c>
      <c r="U78" s="78">
        <v>419</v>
      </c>
      <c r="V78" s="79">
        <v>42347</v>
      </c>
      <c r="W78" s="78">
        <v>9</v>
      </c>
      <c r="X78" s="78">
        <v>12</v>
      </c>
      <c r="Y78" s="78">
        <v>2015</v>
      </c>
      <c r="Z78" s="78">
        <v>9</v>
      </c>
      <c r="AA78" s="78">
        <v>12</v>
      </c>
      <c r="AB78" s="78">
        <v>2018</v>
      </c>
      <c r="AC78" s="81">
        <v>8.2200000000000006</v>
      </c>
      <c r="AD78" s="82"/>
      <c r="AE78" s="105"/>
      <c r="AF78" s="105"/>
      <c r="AG78" s="105"/>
      <c r="AH78" s="105"/>
      <c r="AI78" s="361">
        <v>39470284.800000004</v>
      </c>
      <c r="AJ78" s="362">
        <v>0</v>
      </c>
      <c r="AK78" s="83" t="s">
        <v>558</v>
      </c>
      <c r="AL78" s="7"/>
    </row>
    <row r="79" spans="1:38" s="3" customFormat="1" ht="45" customHeight="1">
      <c r="A79" s="61">
        <v>74</v>
      </c>
      <c r="B79" s="88">
        <v>6</v>
      </c>
      <c r="C79" s="451"/>
      <c r="D79" s="218">
        <v>1060259</v>
      </c>
      <c r="E79" s="109" t="s">
        <v>1903</v>
      </c>
      <c r="F79" s="109" t="s">
        <v>1904</v>
      </c>
      <c r="G79" s="109" t="s">
        <v>1968</v>
      </c>
      <c r="H79" s="108" t="s">
        <v>1953</v>
      </c>
      <c r="I79" s="207" t="s">
        <v>1906</v>
      </c>
      <c r="J79" s="207" t="s">
        <v>1676</v>
      </c>
      <c r="K79" s="207" t="s">
        <v>1906</v>
      </c>
      <c r="L79" s="219">
        <v>2500</v>
      </c>
      <c r="M79" s="109" t="s">
        <v>1969</v>
      </c>
      <c r="N79" s="111" t="s">
        <v>1970</v>
      </c>
      <c r="O79" s="108" t="s">
        <v>2048</v>
      </c>
      <c r="P79" s="108" t="s">
        <v>1957</v>
      </c>
      <c r="Q79" s="220" t="s">
        <v>2260</v>
      </c>
      <c r="R79" s="111" t="s">
        <v>2353</v>
      </c>
      <c r="S79" s="220" t="s">
        <v>2260</v>
      </c>
      <c r="T79" s="113" t="s">
        <v>475</v>
      </c>
      <c r="U79" s="113">
        <v>156</v>
      </c>
      <c r="V79" s="114">
        <v>42489</v>
      </c>
      <c r="W79" s="113">
        <v>29</v>
      </c>
      <c r="X79" s="113">
        <v>4</v>
      </c>
      <c r="Y79" s="113">
        <v>2016</v>
      </c>
      <c r="Z79" s="113">
        <v>29</v>
      </c>
      <c r="AA79" s="113">
        <v>4</v>
      </c>
      <c r="AB79" s="113">
        <v>2019</v>
      </c>
      <c r="AC79" s="205"/>
      <c r="AD79" s="116"/>
      <c r="AE79" s="117"/>
      <c r="AF79" s="117"/>
      <c r="AG79" s="117"/>
      <c r="AH79" s="117"/>
      <c r="AI79" s="34">
        <v>38545200.000000007</v>
      </c>
      <c r="AJ79" s="362">
        <v>0</v>
      </c>
      <c r="AK79" s="118" t="s">
        <v>558</v>
      </c>
      <c r="AL79" s="7"/>
    </row>
    <row r="80" spans="1:38" s="3" customFormat="1" ht="45" customHeight="1">
      <c r="A80" s="61">
        <v>75</v>
      </c>
      <c r="B80" s="88">
        <v>6</v>
      </c>
      <c r="C80" s="451"/>
      <c r="D80" s="108">
        <v>1060266</v>
      </c>
      <c r="E80" s="109" t="s">
        <v>1954</v>
      </c>
      <c r="F80" s="109" t="s">
        <v>1905</v>
      </c>
      <c r="G80" s="109" t="s">
        <v>2532</v>
      </c>
      <c r="H80" s="108" t="s">
        <v>1955</v>
      </c>
      <c r="I80" s="207" t="s">
        <v>1907</v>
      </c>
      <c r="J80" s="207" t="s">
        <v>1679</v>
      </c>
      <c r="K80" s="207" t="s">
        <v>1907</v>
      </c>
      <c r="L80" s="219">
        <v>2000</v>
      </c>
      <c r="M80" s="109" t="s">
        <v>2026</v>
      </c>
      <c r="N80" s="111" t="s">
        <v>2027</v>
      </c>
      <c r="O80" s="108" t="s">
        <v>2101</v>
      </c>
      <c r="P80" s="108" t="s">
        <v>2092</v>
      </c>
      <c r="Q80" s="220" t="s">
        <v>1927</v>
      </c>
      <c r="R80" s="111" t="s">
        <v>2356</v>
      </c>
      <c r="S80" s="220" t="s">
        <v>1927</v>
      </c>
      <c r="T80" s="113" t="s">
        <v>475</v>
      </c>
      <c r="U80" s="113">
        <v>157</v>
      </c>
      <c r="V80" s="114">
        <v>42489</v>
      </c>
      <c r="W80" s="113">
        <v>29</v>
      </c>
      <c r="X80" s="113">
        <v>4</v>
      </c>
      <c r="Y80" s="113">
        <v>2016</v>
      </c>
      <c r="Z80" s="113">
        <v>29</v>
      </c>
      <c r="AA80" s="113">
        <v>4</v>
      </c>
      <c r="AB80" s="113">
        <v>2019</v>
      </c>
      <c r="AC80" s="205"/>
      <c r="AD80" s="116"/>
      <c r="AE80" s="117"/>
      <c r="AF80" s="117"/>
      <c r="AG80" s="117"/>
      <c r="AH80" s="117"/>
      <c r="AI80" s="34">
        <v>30836160.000000007</v>
      </c>
      <c r="AJ80" s="362">
        <v>0</v>
      </c>
      <c r="AK80" s="118" t="s">
        <v>558</v>
      </c>
      <c r="AL80" s="7"/>
    </row>
    <row r="81" spans="1:38" s="3" customFormat="1" ht="45" customHeight="1">
      <c r="A81" s="61">
        <v>76</v>
      </c>
      <c r="B81" s="89">
        <v>6</v>
      </c>
      <c r="C81" s="452"/>
      <c r="D81" s="92">
        <v>1060248</v>
      </c>
      <c r="E81" s="90" t="s">
        <v>1154</v>
      </c>
      <c r="F81" s="90" t="s">
        <v>1152</v>
      </c>
      <c r="G81" s="90" t="s">
        <v>2470</v>
      </c>
      <c r="H81" s="92" t="s">
        <v>1791</v>
      </c>
      <c r="I81" s="221" t="s">
        <v>1153</v>
      </c>
      <c r="J81" s="209" t="s">
        <v>1679</v>
      </c>
      <c r="K81" s="209" t="s">
        <v>1682</v>
      </c>
      <c r="L81" s="222">
        <v>2300</v>
      </c>
      <c r="M81" s="90" t="s">
        <v>1155</v>
      </c>
      <c r="N81" s="94" t="s">
        <v>1156</v>
      </c>
      <c r="O81" s="92" t="s">
        <v>1787</v>
      </c>
      <c r="P81" s="92" t="s">
        <v>1788</v>
      </c>
      <c r="Q81" s="223" t="s">
        <v>1157</v>
      </c>
      <c r="R81" s="94" t="s">
        <v>2357</v>
      </c>
      <c r="S81" s="223" t="s">
        <v>1157</v>
      </c>
      <c r="T81" s="97" t="s">
        <v>888</v>
      </c>
      <c r="U81" s="97">
        <v>3718</v>
      </c>
      <c r="V81" s="98">
        <v>42303</v>
      </c>
      <c r="W81" s="97">
        <v>15</v>
      </c>
      <c r="X81" s="97">
        <v>9</v>
      </c>
      <c r="Y81" s="97">
        <v>2015</v>
      </c>
      <c r="Z81" s="97">
        <v>15</v>
      </c>
      <c r="AA81" s="97">
        <v>9</v>
      </c>
      <c r="AB81" s="97">
        <v>2018</v>
      </c>
      <c r="AC81" s="99">
        <v>8.09</v>
      </c>
      <c r="AD81" s="100"/>
      <c r="AE81" s="121"/>
      <c r="AF81" s="121"/>
      <c r="AG81" s="121"/>
      <c r="AH81" s="121"/>
      <c r="AI81" s="383">
        <v>35461584.000000007</v>
      </c>
      <c r="AJ81" s="384">
        <v>0</v>
      </c>
      <c r="AK81" s="101" t="s">
        <v>558</v>
      </c>
      <c r="AL81" s="7"/>
    </row>
    <row r="82" spans="1:38" ht="32.25" customHeight="1">
      <c r="A82" s="61">
        <v>77</v>
      </c>
      <c r="B82" s="62">
        <v>7</v>
      </c>
      <c r="C82" s="458" t="s">
        <v>2621</v>
      </c>
      <c r="D82" s="63">
        <v>1070301</v>
      </c>
      <c r="E82" s="102" t="s">
        <v>180</v>
      </c>
      <c r="F82" s="122" t="s">
        <v>188</v>
      </c>
      <c r="G82" s="102" t="s">
        <v>1775</v>
      </c>
      <c r="H82" s="122" t="s">
        <v>1311</v>
      </c>
      <c r="I82" s="122" t="s">
        <v>201</v>
      </c>
      <c r="J82" s="102" t="s">
        <v>203</v>
      </c>
      <c r="K82" s="102" t="s">
        <v>201</v>
      </c>
      <c r="L82" s="224">
        <v>3500</v>
      </c>
      <c r="M82" s="122" t="s">
        <v>1313</v>
      </c>
      <c r="N82" s="123" t="s">
        <v>1312</v>
      </c>
      <c r="O82" s="128" t="s">
        <v>1463</v>
      </c>
      <c r="P82" s="62" t="str">
        <f>HYPERLINK("https://www.facebook.com/opd.sanclemente","https://www.facebook.com/opd.sanclemente")</f>
        <v>https://www.facebook.com/opd.sanclemente</v>
      </c>
      <c r="Q82" s="225" t="s">
        <v>2261</v>
      </c>
      <c r="R82" s="226" t="s">
        <v>580</v>
      </c>
      <c r="S82" s="225" t="s">
        <v>2261</v>
      </c>
      <c r="T82" s="68" t="s">
        <v>531</v>
      </c>
      <c r="U82" s="68">
        <v>391</v>
      </c>
      <c r="V82" s="69">
        <v>42247</v>
      </c>
      <c r="W82" s="68">
        <v>1</v>
      </c>
      <c r="X82" s="68">
        <v>9</v>
      </c>
      <c r="Y82" s="68">
        <v>2012</v>
      </c>
      <c r="Z82" s="68">
        <v>1</v>
      </c>
      <c r="AA82" s="68">
        <v>9</v>
      </c>
      <c r="AB82" s="68">
        <v>2018</v>
      </c>
      <c r="AC82" s="70">
        <v>7.57</v>
      </c>
      <c r="AD82" s="126">
        <v>7.65</v>
      </c>
      <c r="AE82" s="126">
        <v>8.0399999999999991</v>
      </c>
      <c r="AF82" s="227"/>
      <c r="AG82" s="71"/>
      <c r="AH82" s="71"/>
      <c r="AI82" s="402">
        <v>53963280.000000015</v>
      </c>
      <c r="AJ82" s="362">
        <v>0</v>
      </c>
      <c r="AK82" s="72" t="s">
        <v>558</v>
      </c>
      <c r="AL82" s="7"/>
    </row>
    <row r="83" spans="1:38" ht="30" customHeight="1">
      <c r="A83" s="61">
        <v>78</v>
      </c>
      <c r="B83" s="61">
        <v>7</v>
      </c>
      <c r="C83" s="459"/>
      <c r="D83" s="73">
        <v>1070290</v>
      </c>
      <c r="E83" s="84" t="s">
        <v>181</v>
      </c>
      <c r="F83" s="85" t="s">
        <v>189</v>
      </c>
      <c r="G83" s="73" t="s">
        <v>196</v>
      </c>
      <c r="H83" s="74" t="s">
        <v>197</v>
      </c>
      <c r="I83" s="74" t="s">
        <v>202</v>
      </c>
      <c r="J83" s="73" t="s">
        <v>202</v>
      </c>
      <c r="K83" s="73" t="s">
        <v>202</v>
      </c>
      <c r="L83" s="86">
        <v>3500</v>
      </c>
      <c r="M83" s="74" t="s">
        <v>209</v>
      </c>
      <c r="N83" s="74" t="s">
        <v>210</v>
      </c>
      <c r="O83" s="73" t="s">
        <v>1644</v>
      </c>
      <c r="P83" s="180" t="s">
        <v>1127</v>
      </c>
      <c r="Q83" s="228" t="s">
        <v>2190</v>
      </c>
      <c r="R83" s="106" t="s">
        <v>582</v>
      </c>
      <c r="S83" s="228" t="s">
        <v>2190</v>
      </c>
      <c r="T83" s="78" t="s">
        <v>531</v>
      </c>
      <c r="U83" s="78">
        <v>116</v>
      </c>
      <c r="V83" s="79">
        <v>42066</v>
      </c>
      <c r="W83" s="78">
        <v>3</v>
      </c>
      <c r="X83" s="78">
        <v>3</v>
      </c>
      <c r="Y83" s="78">
        <v>2012</v>
      </c>
      <c r="Z83" s="78">
        <v>3</v>
      </c>
      <c r="AA83" s="78">
        <v>3</v>
      </c>
      <c r="AB83" s="78">
        <v>2018</v>
      </c>
      <c r="AC83" s="80">
        <v>6</v>
      </c>
      <c r="AD83" s="81">
        <v>9</v>
      </c>
      <c r="AE83" s="81">
        <v>9.34</v>
      </c>
      <c r="AF83" s="81">
        <v>8</v>
      </c>
      <c r="AG83" s="199"/>
      <c r="AH83" s="82"/>
      <c r="AI83" s="361">
        <v>61518139.200000018</v>
      </c>
      <c r="AJ83" s="362">
        <v>0.14000000000000001</v>
      </c>
      <c r="AK83" s="83" t="s">
        <v>558</v>
      </c>
      <c r="AL83" s="7"/>
    </row>
    <row r="84" spans="1:38" ht="30" customHeight="1">
      <c r="A84" s="61">
        <v>79</v>
      </c>
      <c r="B84" s="61">
        <v>7</v>
      </c>
      <c r="C84" s="459"/>
      <c r="D84" s="73">
        <v>1070291</v>
      </c>
      <c r="E84" s="84" t="s">
        <v>182</v>
      </c>
      <c r="F84" s="85" t="s">
        <v>190</v>
      </c>
      <c r="G84" s="84" t="s">
        <v>2558</v>
      </c>
      <c r="H84" s="74" t="s">
        <v>198</v>
      </c>
      <c r="I84" s="74" t="s">
        <v>203</v>
      </c>
      <c r="J84" s="73" t="s">
        <v>203</v>
      </c>
      <c r="K84" s="73" t="s">
        <v>203</v>
      </c>
      <c r="L84" s="86">
        <v>4800</v>
      </c>
      <c r="M84" s="202" t="s">
        <v>2559</v>
      </c>
      <c r="N84" s="74" t="s">
        <v>211</v>
      </c>
      <c r="O84" s="73" t="s">
        <v>1464</v>
      </c>
      <c r="P84" s="61" t="s">
        <v>1128</v>
      </c>
      <c r="Q84" s="229" t="s">
        <v>2262</v>
      </c>
      <c r="R84" s="106" t="s">
        <v>579</v>
      </c>
      <c r="S84" s="229" t="s">
        <v>2262</v>
      </c>
      <c r="T84" s="78" t="s">
        <v>531</v>
      </c>
      <c r="U84" s="230">
        <v>111</v>
      </c>
      <c r="V84" s="79">
        <v>42065</v>
      </c>
      <c r="W84" s="78">
        <v>3</v>
      </c>
      <c r="X84" s="78">
        <v>3</v>
      </c>
      <c r="Y84" s="78">
        <v>2012</v>
      </c>
      <c r="Z84" s="78">
        <v>3</v>
      </c>
      <c r="AA84" s="78">
        <v>3</v>
      </c>
      <c r="AB84" s="78">
        <v>2018</v>
      </c>
      <c r="AC84" s="80">
        <v>7</v>
      </c>
      <c r="AD84" s="81">
        <v>8</v>
      </c>
      <c r="AE84" s="81">
        <v>7.87</v>
      </c>
      <c r="AF84" s="81">
        <v>7.84</v>
      </c>
      <c r="AG84" s="199"/>
      <c r="AH84" s="82"/>
      <c r="AI84" s="34">
        <v>74006784.000000015</v>
      </c>
      <c r="AJ84" s="362">
        <v>0</v>
      </c>
      <c r="AK84" s="83" t="s">
        <v>572</v>
      </c>
      <c r="AL84" s="7"/>
    </row>
    <row r="85" spans="1:38" ht="72" customHeight="1">
      <c r="A85" s="61">
        <v>80</v>
      </c>
      <c r="B85" s="61">
        <v>7</v>
      </c>
      <c r="C85" s="459"/>
      <c r="D85" s="73">
        <v>1070289</v>
      </c>
      <c r="E85" s="84" t="s">
        <v>183</v>
      </c>
      <c r="F85" s="200" t="s">
        <v>191</v>
      </c>
      <c r="G85" s="84" t="s">
        <v>2560</v>
      </c>
      <c r="H85" s="74" t="s">
        <v>2561</v>
      </c>
      <c r="I85" s="74" t="s">
        <v>204</v>
      </c>
      <c r="J85" s="73" t="s">
        <v>208</v>
      </c>
      <c r="K85" s="73" t="s">
        <v>1683</v>
      </c>
      <c r="L85" s="86">
        <v>3500</v>
      </c>
      <c r="M85" s="74" t="s">
        <v>2562</v>
      </c>
      <c r="N85" s="162" t="s">
        <v>212</v>
      </c>
      <c r="O85" s="73" t="s">
        <v>1465</v>
      </c>
      <c r="P85" s="61" t="str">
        <f>HYPERLINK("https://www.facebook.com/opd.sanjaviervillaalegre","https://www.facebook.com/opd.sanjaviervillaalegre")</f>
        <v>https://www.facebook.com/opd.sanjaviervillaalegre</v>
      </c>
      <c r="Q85" s="228" t="s">
        <v>2263</v>
      </c>
      <c r="R85" s="106" t="s">
        <v>1826</v>
      </c>
      <c r="S85" s="228" t="s">
        <v>2263</v>
      </c>
      <c r="T85" s="78" t="s">
        <v>531</v>
      </c>
      <c r="U85" s="78">
        <v>114</v>
      </c>
      <c r="V85" s="79">
        <v>42066</v>
      </c>
      <c r="W85" s="78">
        <v>3</v>
      </c>
      <c r="X85" s="78">
        <v>3</v>
      </c>
      <c r="Y85" s="78">
        <v>2012</v>
      </c>
      <c r="Z85" s="78">
        <v>3</v>
      </c>
      <c r="AA85" s="78">
        <v>3</v>
      </c>
      <c r="AB85" s="78">
        <v>2018</v>
      </c>
      <c r="AC85" s="80">
        <v>7</v>
      </c>
      <c r="AD85" s="81">
        <v>8</v>
      </c>
      <c r="AE85" s="81">
        <v>7.76</v>
      </c>
      <c r="AF85" s="81">
        <v>7.84</v>
      </c>
      <c r="AG85" s="199"/>
      <c r="AH85" s="82"/>
      <c r="AI85" s="34">
        <v>53963280.000000015</v>
      </c>
      <c r="AJ85" s="362">
        <v>0</v>
      </c>
      <c r="AK85" s="83" t="s">
        <v>558</v>
      </c>
      <c r="AL85" s="7"/>
    </row>
    <row r="86" spans="1:38" ht="40.5" customHeight="1">
      <c r="A86" s="61">
        <v>81</v>
      </c>
      <c r="B86" s="61">
        <v>7</v>
      </c>
      <c r="C86" s="459"/>
      <c r="D86" s="73">
        <v>1070288</v>
      </c>
      <c r="E86" s="212" t="s">
        <v>184</v>
      </c>
      <c r="F86" s="85" t="s">
        <v>192</v>
      </c>
      <c r="G86" s="84" t="s">
        <v>2526</v>
      </c>
      <c r="H86" s="74" t="s">
        <v>1314</v>
      </c>
      <c r="I86" s="74" t="s">
        <v>205</v>
      </c>
      <c r="J86" s="73" t="s">
        <v>208</v>
      </c>
      <c r="K86" s="73" t="s">
        <v>1684</v>
      </c>
      <c r="L86" s="86">
        <v>4500</v>
      </c>
      <c r="M86" s="74" t="s">
        <v>2527</v>
      </c>
      <c r="N86" s="74" t="s">
        <v>2528</v>
      </c>
      <c r="O86" s="77" t="s">
        <v>1518</v>
      </c>
      <c r="P86" s="61" t="str">
        <f>HYPERLINK("https://www.facebook.com/opd.parral","https://www.facebook.com/opd.parral")</f>
        <v>https://www.facebook.com/opd.parral</v>
      </c>
      <c r="Q86" s="228" t="s">
        <v>2191</v>
      </c>
      <c r="R86" s="106" t="s">
        <v>581</v>
      </c>
      <c r="S86" s="228" t="s">
        <v>2191</v>
      </c>
      <c r="T86" s="78" t="s">
        <v>531</v>
      </c>
      <c r="U86" s="78">
        <v>114</v>
      </c>
      <c r="V86" s="79">
        <v>42066</v>
      </c>
      <c r="W86" s="78">
        <v>3</v>
      </c>
      <c r="X86" s="78">
        <v>3</v>
      </c>
      <c r="Y86" s="78">
        <v>2012</v>
      </c>
      <c r="Z86" s="78">
        <v>3</v>
      </c>
      <c r="AA86" s="78">
        <v>3</v>
      </c>
      <c r="AB86" s="78">
        <v>2018</v>
      </c>
      <c r="AC86" s="80">
        <v>7</v>
      </c>
      <c r="AD86" s="81">
        <v>7</v>
      </c>
      <c r="AE86" s="81">
        <v>7.8</v>
      </c>
      <c r="AF86" s="81">
        <v>7.63</v>
      </c>
      <c r="AG86" s="199"/>
      <c r="AH86" s="82"/>
      <c r="AI86" s="394">
        <v>69381360.000000015</v>
      </c>
      <c r="AJ86" s="362">
        <v>0</v>
      </c>
      <c r="AK86" s="83" t="s">
        <v>558</v>
      </c>
      <c r="AL86" s="7"/>
    </row>
    <row r="87" spans="1:38" ht="42" customHeight="1">
      <c r="A87" s="61">
        <v>82</v>
      </c>
      <c r="B87" s="61">
        <v>7</v>
      </c>
      <c r="C87" s="459"/>
      <c r="D87" s="73">
        <v>1070292</v>
      </c>
      <c r="E87" s="84" t="s">
        <v>185</v>
      </c>
      <c r="F87" s="85" t="s">
        <v>193</v>
      </c>
      <c r="G87" s="84" t="s">
        <v>2411</v>
      </c>
      <c r="H87" s="74" t="s">
        <v>1315</v>
      </c>
      <c r="I87" s="74" t="s">
        <v>206</v>
      </c>
      <c r="J87" s="73" t="s">
        <v>206</v>
      </c>
      <c r="K87" s="73" t="s">
        <v>206</v>
      </c>
      <c r="L87" s="86">
        <v>4800</v>
      </c>
      <c r="M87" s="200" t="s">
        <v>2550</v>
      </c>
      <c r="N87" s="74" t="s">
        <v>213</v>
      </c>
      <c r="O87" s="73" t="s">
        <v>1417</v>
      </c>
      <c r="P87" s="61" t="str">
        <f>HYPERLINK("https://www.facebook.com/opd.curico.7","https://www.facebook.com/opd.curico.7")</f>
        <v>https://www.facebook.com/opd.curico.7</v>
      </c>
      <c r="Q87" s="228" t="s">
        <v>2192</v>
      </c>
      <c r="R87" s="106" t="s">
        <v>578</v>
      </c>
      <c r="S87" s="228" t="s">
        <v>2192</v>
      </c>
      <c r="T87" s="78" t="s">
        <v>531</v>
      </c>
      <c r="U87" s="78">
        <v>117</v>
      </c>
      <c r="V87" s="79">
        <v>42066</v>
      </c>
      <c r="W87" s="78">
        <v>2</v>
      </c>
      <c r="X87" s="78">
        <v>3</v>
      </c>
      <c r="Y87" s="78">
        <v>2012</v>
      </c>
      <c r="Z87" s="78">
        <v>3</v>
      </c>
      <c r="AA87" s="78">
        <v>3</v>
      </c>
      <c r="AB87" s="78">
        <v>2018</v>
      </c>
      <c r="AC87" s="80">
        <v>7</v>
      </c>
      <c r="AD87" s="81">
        <v>5.26</v>
      </c>
      <c r="AE87" s="81">
        <v>8.24</v>
      </c>
      <c r="AF87" s="81">
        <v>6.77</v>
      </c>
      <c r="AG87" s="199"/>
      <c r="AH87" s="82"/>
      <c r="AI87" s="34">
        <v>74006784.000000015</v>
      </c>
      <c r="AJ87" s="362">
        <v>0</v>
      </c>
      <c r="AK87" s="83" t="s">
        <v>558</v>
      </c>
      <c r="AL87" s="7"/>
    </row>
    <row r="88" spans="1:38" ht="45.75" customHeight="1">
      <c r="A88" s="61">
        <v>83</v>
      </c>
      <c r="B88" s="61">
        <v>7</v>
      </c>
      <c r="C88" s="459"/>
      <c r="D88" s="73">
        <v>1070287</v>
      </c>
      <c r="E88" s="84" t="s">
        <v>186</v>
      </c>
      <c r="F88" s="200" t="s">
        <v>194</v>
      </c>
      <c r="G88" s="84" t="s">
        <v>2412</v>
      </c>
      <c r="H88" s="74" t="s">
        <v>199</v>
      </c>
      <c r="I88" s="74" t="s">
        <v>207</v>
      </c>
      <c r="J88" s="73" t="s">
        <v>203</v>
      </c>
      <c r="K88" s="73" t="s">
        <v>207</v>
      </c>
      <c r="L88" s="86">
        <v>4500</v>
      </c>
      <c r="M88" s="202" t="s">
        <v>2576</v>
      </c>
      <c r="N88" s="202" t="s">
        <v>214</v>
      </c>
      <c r="O88" s="73" t="s">
        <v>1939</v>
      </c>
      <c r="P88" s="61" t="str">
        <f>HYPERLINK("https://www.facebook.com/opd.constitucionempedrado","https://www.facebook.com/opd.constitucionempedrado")</f>
        <v>https://www.facebook.com/opd.constitucionempedrado</v>
      </c>
      <c r="Q88" s="228" t="s">
        <v>2193</v>
      </c>
      <c r="R88" s="106" t="s">
        <v>2310</v>
      </c>
      <c r="S88" s="228" t="s">
        <v>2193</v>
      </c>
      <c r="T88" s="78" t="s">
        <v>531</v>
      </c>
      <c r="U88" s="78">
        <v>126</v>
      </c>
      <c r="V88" s="79">
        <v>42074</v>
      </c>
      <c r="W88" s="78">
        <v>11</v>
      </c>
      <c r="X88" s="78">
        <v>3</v>
      </c>
      <c r="Y88" s="78">
        <v>2012</v>
      </c>
      <c r="Z88" s="78">
        <v>11</v>
      </c>
      <c r="AA88" s="78">
        <v>8</v>
      </c>
      <c r="AB88" s="78">
        <v>2018</v>
      </c>
      <c r="AC88" s="80">
        <v>7</v>
      </c>
      <c r="AD88" s="81">
        <v>8</v>
      </c>
      <c r="AE88" s="81">
        <v>7.53</v>
      </c>
      <c r="AF88" s="81">
        <v>8</v>
      </c>
      <c r="AG88" s="199"/>
      <c r="AH88" s="82"/>
      <c r="AI88" s="394">
        <v>69381360.000000015</v>
      </c>
      <c r="AJ88" s="362">
        <v>0</v>
      </c>
      <c r="AK88" s="83" t="s">
        <v>558</v>
      </c>
      <c r="AL88" s="7"/>
    </row>
    <row r="89" spans="1:38" ht="31.5" customHeight="1">
      <c r="A89" s="61">
        <v>84</v>
      </c>
      <c r="B89" s="61">
        <v>7</v>
      </c>
      <c r="C89" s="459"/>
      <c r="D89" s="73">
        <v>1070368</v>
      </c>
      <c r="E89" s="84" t="s">
        <v>187</v>
      </c>
      <c r="F89" s="85" t="s">
        <v>195</v>
      </c>
      <c r="G89" s="73" t="s">
        <v>2551</v>
      </c>
      <c r="H89" s="73" t="s">
        <v>200</v>
      </c>
      <c r="I89" s="73" t="s">
        <v>208</v>
      </c>
      <c r="J89" s="73" t="s">
        <v>208</v>
      </c>
      <c r="K89" s="73" t="s">
        <v>208</v>
      </c>
      <c r="L89" s="86">
        <v>4500</v>
      </c>
      <c r="M89" s="73" t="s">
        <v>2552</v>
      </c>
      <c r="N89" s="73" t="s">
        <v>215</v>
      </c>
      <c r="O89" s="73" t="s">
        <v>1517</v>
      </c>
      <c r="P89" s="73" t="s">
        <v>856</v>
      </c>
      <c r="Q89" s="228" t="s">
        <v>2194</v>
      </c>
      <c r="R89" s="108" t="s">
        <v>2349</v>
      </c>
      <c r="S89" s="228" t="s">
        <v>2194</v>
      </c>
      <c r="T89" s="78" t="s">
        <v>475</v>
      </c>
      <c r="U89" s="78">
        <v>259</v>
      </c>
      <c r="V89" s="79">
        <v>42156</v>
      </c>
      <c r="W89" s="78">
        <v>1</v>
      </c>
      <c r="X89" s="78">
        <v>6</v>
      </c>
      <c r="Y89" s="78">
        <v>2015</v>
      </c>
      <c r="Z89" s="78">
        <v>1</v>
      </c>
      <c r="AA89" s="78">
        <v>6</v>
      </c>
      <c r="AB89" s="78">
        <v>2018</v>
      </c>
      <c r="AC89" s="231">
        <v>7.59</v>
      </c>
      <c r="AD89" s="82"/>
      <c r="AE89" s="82"/>
      <c r="AF89" s="82"/>
      <c r="AG89" s="82"/>
      <c r="AH89" s="82"/>
      <c r="AI89" s="394">
        <v>69381360.000000015</v>
      </c>
      <c r="AJ89" s="362">
        <v>0</v>
      </c>
      <c r="AK89" s="83" t="s">
        <v>558</v>
      </c>
      <c r="AL89" s="7"/>
    </row>
    <row r="90" spans="1:38" s="3" customFormat="1" ht="78" customHeight="1">
      <c r="A90" s="61">
        <v>85</v>
      </c>
      <c r="B90" s="61">
        <v>7</v>
      </c>
      <c r="C90" s="459"/>
      <c r="D90" s="73">
        <v>1070336</v>
      </c>
      <c r="E90" s="84" t="s">
        <v>908</v>
      </c>
      <c r="F90" s="84" t="s">
        <v>738</v>
      </c>
      <c r="G90" s="73" t="s">
        <v>2413</v>
      </c>
      <c r="H90" s="73" t="s">
        <v>2564</v>
      </c>
      <c r="I90" s="74" t="s">
        <v>741</v>
      </c>
      <c r="J90" s="73" t="s">
        <v>203</v>
      </c>
      <c r="K90" s="73" t="s">
        <v>1685</v>
      </c>
      <c r="L90" s="86">
        <v>2300</v>
      </c>
      <c r="M90" s="73" t="s">
        <v>2565</v>
      </c>
      <c r="N90" s="73" t="s">
        <v>2566</v>
      </c>
      <c r="O90" s="73" t="s">
        <v>1627</v>
      </c>
      <c r="P90" s="73" t="s">
        <v>1570</v>
      </c>
      <c r="Q90" s="228" t="s">
        <v>742</v>
      </c>
      <c r="R90" s="106" t="s">
        <v>2311</v>
      </c>
      <c r="S90" s="228" t="s">
        <v>742</v>
      </c>
      <c r="T90" s="78" t="s">
        <v>475</v>
      </c>
      <c r="U90" s="78">
        <v>261</v>
      </c>
      <c r="V90" s="79">
        <v>42156</v>
      </c>
      <c r="W90" s="78">
        <v>1</v>
      </c>
      <c r="X90" s="78">
        <v>6</v>
      </c>
      <c r="Y90" s="78">
        <v>2015</v>
      </c>
      <c r="Z90" s="78">
        <v>1</v>
      </c>
      <c r="AA90" s="78">
        <v>6</v>
      </c>
      <c r="AB90" s="78">
        <v>2018</v>
      </c>
      <c r="AC90" s="231">
        <v>7.09</v>
      </c>
      <c r="AD90" s="82"/>
      <c r="AE90" s="82"/>
      <c r="AF90" s="82"/>
      <c r="AG90" s="82"/>
      <c r="AH90" s="82"/>
      <c r="AI90" s="361">
        <v>40426205.760000013</v>
      </c>
      <c r="AJ90" s="362">
        <v>0.14000000000000001</v>
      </c>
      <c r="AK90" s="83" t="s">
        <v>558</v>
      </c>
      <c r="AL90" s="7"/>
    </row>
    <row r="91" spans="1:38" s="3" customFormat="1" ht="31.5" customHeight="1">
      <c r="A91" s="61">
        <v>86</v>
      </c>
      <c r="B91" s="61">
        <v>7</v>
      </c>
      <c r="C91" s="459"/>
      <c r="D91" s="73">
        <v>1070367</v>
      </c>
      <c r="E91" s="84" t="s">
        <v>737</v>
      </c>
      <c r="F91" s="84" t="s">
        <v>739</v>
      </c>
      <c r="G91" s="73" t="s">
        <v>857</v>
      </c>
      <c r="H91" s="73" t="s">
        <v>2567</v>
      </c>
      <c r="I91" s="74" t="s">
        <v>740</v>
      </c>
      <c r="J91" s="73" t="s">
        <v>206</v>
      </c>
      <c r="K91" s="73" t="s">
        <v>740</v>
      </c>
      <c r="L91" s="86">
        <v>3000</v>
      </c>
      <c r="M91" s="73" t="s">
        <v>2568</v>
      </c>
      <c r="N91" s="73" t="s">
        <v>858</v>
      </c>
      <c r="O91" s="73" t="s">
        <v>1629</v>
      </c>
      <c r="P91" s="73" t="s">
        <v>1571</v>
      </c>
      <c r="Q91" s="228" t="s">
        <v>743</v>
      </c>
      <c r="R91" s="106" t="s">
        <v>1827</v>
      </c>
      <c r="S91" s="228" t="s">
        <v>743</v>
      </c>
      <c r="T91" s="78" t="s">
        <v>475</v>
      </c>
      <c r="U91" s="78">
        <v>262</v>
      </c>
      <c r="V91" s="79">
        <v>42156</v>
      </c>
      <c r="W91" s="78">
        <v>1</v>
      </c>
      <c r="X91" s="78">
        <v>6</v>
      </c>
      <c r="Y91" s="78">
        <v>2015</v>
      </c>
      <c r="Z91" s="78">
        <v>1</v>
      </c>
      <c r="AA91" s="78">
        <v>6</v>
      </c>
      <c r="AB91" s="78">
        <v>2018</v>
      </c>
      <c r="AC91" s="231">
        <v>7.22</v>
      </c>
      <c r="AD91" s="82"/>
      <c r="AE91" s="82"/>
      <c r="AF91" s="82"/>
      <c r="AG91" s="82"/>
      <c r="AH91" s="82"/>
      <c r="AI91" s="389">
        <v>46254240.000000007</v>
      </c>
      <c r="AJ91" s="362">
        <v>0</v>
      </c>
      <c r="AK91" s="83" t="s">
        <v>558</v>
      </c>
      <c r="AL91" s="7"/>
    </row>
    <row r="92" spans="1:38" s="3" customFormat="1" ht="45" customHeight="1">
      <c r="A92" s="61">
        <v>87</v>
      </c>
      <c r="B92" s="61">
        <v>7</v>
      </c>
      <c r="C92" s="459"/>
      <c r="D92" s="73">
        <v>1070403</v>
      </c>
      <c r="E92" s="84" t="s">
        <v>1089</v>
      </c>
      <c r="F92" s="84" t="s">
        <v>1090</v>
      </c>
      <c r="G92" s="73" t="s">
        <v>2569</v>
      </c>
      <c r="H92" s="73" t="s">
        <v>2570</v>
      </c>
      <c r="I92" s="74" t="s">
        <v>1091</v>
      </c>
      <c r="J92" s="73" t="s">
        <v>206</v>
      </c>
      <c r="K92" s="73" t="s">
        <v>1686</v>
      </c>
      <c r="L92" s="86">
        <v>3000</v>
      </c>
      <c r="M92" s="73" t="s">
        <v>2571</v>
      </c>
      <c r="N92" s="77" t="s">
        <v>2572</v>
      </c>
      <c r="O92" s="73" t="s">
        <v>1977</v>
      </c>
      <c r="P92" s="73" t="s">
        <v>1572</v>
      </c>
      <c r="Q92" s="228" t="s">
        <v>1092</v>
      </c>
      <c r="R92" s="36" t="s">
        <v>2348</v>
      </c>
      <c r="S92" s="228" t="s">
        <v>1092</v>
      </c>
      <c r="T92" s="78" t="s">
        <v>888</v>
      </c>
      <c r="U92" s="78">
        <v>4083</v>
      </c>
      <c r="V92" s="79">
        <v>42327</v>
      </c>
      <c r="W92" s="78">
        <v>15</v>
      </c>
      <c r="X92" s="78">
        <v>9</v>
      </c>
      <c r="Y92" s="78">
        <v>2015</v>
      </c>
      <c r="Z92" s="78">
        <v>15</v>
      </c>
      <c r="AA92" s="78">
        <v>9</v>
      </c>
      <c r="AB92" s="78">
        <v>2018</v>
      </c>
      <c r="AC92" s="159"/>
      <c r="AD92" s="82"/>
      <c r="AE92" s="82"/>
      <c r="AF92" s="82"/>
      <c r="AG92" s="82"/>
      <c r="AH92" s="82"/>
      <c r="AI92" s="389">
        <v>46254240.000000007</v>
      </c>
      <c r="AJ92" s="362">
        <v>0</v>
      </c>
      <c r="AK92" s="83" t="s">
        <v>558</v>
      </c>
      <c r="AL92" s="7"/>
    </row>
    <row r="93" spans="1:38" s="3" customFormat="1" ht="31.5" customHeight="1">
      <c r="A93" s="61">
        <v>88</v>
      </c>
      <c r="B93" s="61">
        <v>7</v>
      </c>
      <c r="C93" s="459"/>
      <c r="D93" s="73">
        <v>1070387</v>
      </c>
      <c r="E93" s="84" t="s">
        <v>1099</v>
      </c>
      <c r="F93" s="84" t="s">
        <v>1100</v>
      </c>
      <c r="G93" s="73" t="s">
        <v>2414</v>
      </c>
      <c r="H93" s="73" t="s">
        <v>2600</v>
      </c>
      <c r="I93" s="74" t="s">
        <v>1101</v>
      </c>
      <c r="J93" s="73" t="s">
        <v>202</v>
      </c>
      <c r="K93" s="73" t="s">
        <v>1687</v>
      </c>
      <c r="L93" s="86">
        <v>3000</v>
      </c>
      <c r="M93" s="74" t="s">
        <v>2553</v>
      </c>
      <c r="N93" s="162" t="s">
        <v>2554</v>
      </c>
      <c r="O93" s="73" t="s">
        <v>1979</v>
      </c>
      <c r="P93" s="73" t="s">
        <v>1573</v>
      </c>
      <c r="Q93" s="232" t="s">
        <v>1102</v>
      </c>
      <c r="R93" s="87" t="s">
        <v>2312</v>
      </c>
      <c r="S93" s="232" t="s">
        <v>1102</v>
      </c>
      <c r="T93" s="78" t="s">
        <v>888</v>
      </c>
      <c r="U93" s="78">
        <v>3591</v>
      </c>
      <c r="V93" s="79">
        <v>42293</v>
      </c>
      <c r="W93" s="78">
        <v>15</v>
      </c>
      <c r="X93" s="78">
        <v>9</v>
      </c>
      <c r="Y93" s="78">
        <v>2015</v>
      </c>
      <c r="Z93" s="78">
        <v>15</v>
      </c>
      <c r="AA93" s="78">
        <v>9</v>
      </c>
      <c r="AB93" s="78">
        <v>2018</v>
      </c>
      <c r="AC93" s="159"/>
      <c r="AD93" s="82"/>
      <c r="AE93" s="82"/>
      <c r="AF93" s="82"/>
      <c r="AG93" s="82"/>
      <c r="AH93" s="82"/>
      <c r="AI93" s="389">
        <v>46254240.000000007</v>
      </c>
      <c r="AJ93" s="362">
        <v>0</v>
      </c>
      <c r="AK93" s="83" t="s">
        <v>558</v>
      </c>
      <c r="AL93" s="7"/>
    </row>
    <row r="94" spans="1:38" s="3" customFormat="1" ht="39.75" customHeight="1">
      <c r="A94" s="61">
        <v>89</v>
      </c>
      <c r="B94" s="61">
        <v>7</v>
      </c>
      <c r="C94" s="459"/>
      <c r="D94" s="73">
        <v>1070400</v>
      </c>
      <c r="E94" s="84" t="s">
        <v>1085</v>
      </c>
      <c r="F94" s="84" t="s">
        <v>1086</v>
      </c>
      <c r="G94" s="73" t="s">
        <v>2555</v>
      </c>
      <c r="H94" s="73" t="s">
        <v>2556</v>
      </c>
      <c r="I94" s="74" t="s">
        <v>1087</v>
      </c>
      <c r="J94" s="73" t="s">
        <v>203</v>
      </c>
      <c r="K94" s="73" t="s">
        <v>1087</v>
      </c>
      <c r="L94" s="86">
        <v>3000</v>
      </c>
      <c r="M94" s="73">
        <v>984007490</v>
      </c>
      <c r="N94" s="77" t="s">
        <v>2557</v>
      </c>
      <c r="O94" s="73" t="s">
        <v>2049</v>
      </c>
      <c r="P94" s="73" t="s">
        <v>2093</v>
      </c>
      <c r="Q94" s="228" t="s">
        <v>1088</v>
      </c>
      <c r="R94" s="77" t="s">
        <v>2344</v>
      </c>
      <c r="S94" s="228" t="s">
        <v>1088</v>
      </c>
      <c r="T94" s="78" t="s">
        <v>888</v>
      </c>
      <c r="U94" s="78">
        <v>3912</v>
      </c>
      <c r="V94" s="79">
        <v>42317</v>
      </c>
      <c r="W94" s="78">
        <v>15</v>
      </c>
      <c r="X94" s="78">
        <v>9</v>
      </c>
      <c r="Y94" s="78">
        <v>2015</v>
      </c>
      <c r="Z94" s="78">
        <v>15</v>
      </c>
      <c r="AA94" s="78">
        <v>9</v>
      </c>
      <c r="AB94" s="78">
        <v>2018</v>
      </c>
      <c r="AC94" s="159"/>
      <c r="AD94" s="82"/>
      <c r="AE94" s="82"/>
      <c r="AF94" s="82"/>
      <c r="AG94" s="82"/>
      <c r="AH94" s="82"/>
      <c r="AI94" s="389">
        <v>46254240.000000007</v>
      </c>
      <c r="AJ94" s="362">
        <v>0</v>
      </c>
      <c r="AK94" s="83" t="s">
        <v>558</v>
      </c>
      <c r="AL94" s="7"/>
    </row>
    <row r="95" spans="1:38" s="3" customFormat="1" ht="31.5" customHeight="1">
      <c r="A95" s="61">
        <v>90</v>
      </c>
      <c r="B95" s="88">
        <v>7</v>
      </c>
      <c r="C95" s="459"/>
      <c r="D95" s="73">
        <v>1070441</v>
      </c>
      <c r="E95" s="109" t="s">
        <v>1908</v>
      </c>
      <c r="F95" s="109" t="s">
        <v>1909</v>
      </c>
      <c r="G95" s="108" t="s">
        <v>1971</v>
      </c>
      <c r="H95" s="108" t="s">
        <v>1972</v>
      </c>
      <c r="I95" s="233" t="s">
        <v>1910</v>
      </c>
      <c r="J95" s="108" t="s">
        <v>206</v>
      </c>
      <c r="K95" s="108" t="s">
        <v>1910</v>
      </c>
      <c r="L95" s="110">
        <v>2200</v>
      </c>
      <c r="M95" s="108" t="s">
        <v>2563</v>
      </c>
      <c r="N95" s="111" t="s">
        <v>1973</v>
      </c>
      <c r="O95" s="108" t="s">
        <v>2075</v>
      </c>
      <c r="P95" s="108" t="s">
        <v>2094</v>
      </c>
      <c r="Q95" s="234" t="s">
        <v>1928</v>
      </c>
      <c r="R95" s="207" t="s">
        <v>2344</v>
      </c>
      <c r="S95" s="234" t="s">
        <v>1928</v>
      </c>
      <c r="T95" s="113" t="s">
        <v>475</v>
      </c>
      <c r="U95" s="113">
        <v>185</v>
      </c>
      <c r="V95" s="114">
        <v>42489</v>
      </c>
      <c r="W95" s="113">
        <v>29</v>
      </c>
      <c r="X95" s="113">
        <v>4</v>
      </c>
      <c r="Y95" s="113">
        <v>2016</v>
      </c>
      <c r="Z95" s="113">
        <v>29</v>
      </c>
      <c r="AA95" s="113">
        <v>4</v>
      </c>
      <c r="AB95" s="113">
        <v>2019</v>
      </c>
      <c r="AC95" s="205"/>
      <c r="AD95" s="116"/>
      <c r="AE95" s="116"/>
      <c r="AF95" s="116"/>
      <c r="AG95" s="116"/>
      <c r="AH95" s="116"/>
      <c r="AI95" s="383">
        <v>33919776.000000007</v>
      </c>
      <c r="AJ95" s="362">
        <v>0</v>
      </c>
      <c r="AK95" s="118" t="s">
        <v>558</v>
      </c>
      <c r="AL95" s="7"/>
    </row>
    <row r="96" spans="1:38" s="3" customFormat="1" ht="31.5" customHeight="1">
      <c r="A96" s="61">
        <v>91</v>
      </c>
      <c r="B96" s="88">
        <v>7</v>
      </c>
      <c r="C96" s="459"/>
      <c r="D96" s="73">
        <v>1070445</v>
      </c>
      <c r="E96" s="109" t="s">
        <v>2069</v>
      </c>
      <c r="F96" s="109" t="s">
        <v>2007</v>
      </c>
      <c r="G96" s="108" t="s">
        <v>2415</v>
      </c>
      <c r="H96" s="108" t="s">
        <v>2065</v>
      </c>
      <c r="I96" s="233" t="s">
        <v>2008</v>
      </c>
      <c r="J96" s="108" t="s">
        <v>203</v>
      </c>
      <c r="K96" s="108" t="s">
        <v>2009</v>
      </c>
      <c r="L96" s="110">
        <v>2500</v>
      </c>
      <c r="M96" s="108">
        <v>2651806</v>
      </c>
      <c r="N96" s="111" t="s">
        <v>2070</v>
      </c>
      <c r="O96" s="108" t="s">
        <v>1647</v>
      </c>
      <c r="P96" s="108" t="s">
        <v>2113</v>
      </c>
      <c r="Q96" s="234" t="s">
        <v>2036</v>
      </c>
      <c r="R96" s="207" t="s">
        <v>2301</v>
      </c>
      <c r="S96" s="234" t="s">
        <v>2036</v>
      </c>
      <c r="T96" s="113" t="s">
        <v>475</v>
      </c>
      <c r="U96" s="113">
        <v>285</v>
      </c>
      <c r="V96" s="114">
        <v>42562</v>
      </c>
      <c r="W96" s="113">
        <v>11</v>
      </c>
      <c r="X96" s="113">
        <v>7</v>
      </c>
      <c r="Y96" s="113">
        <v>2016</v>
      </c>
      <c r="Z96" s="113">
        <v>11</v>
      </c>
      <c r="AA96" s="113">
        <v>7</v>
      </c>
      <c r="AB96" s="113">
        <v>2019</v>
      </c>
      <c r="AC96" s="115"/>
      <c r="AD96" s="116"/>
      <c r="AE96" s="116"/>
      <c r="AF96" s="116"/>
      <c r="AG96" s="116"/>
      <c r="AH96" s="116"/>
      <c r="AI96" s="34">
        <v>38545200.000000007</v>
      </c>
      <c r="AJ96" s="384">
        <v>0</v>
      </c>
      <c r="AK96" s="118" t="s">
        <v>558</v>
      </c>
      <c r="AL96" s="7"/>
    </row>
    <row r="97" spans="1:38" s="3" customFormat="1" ht="31.5" customHeight="1">
      <c r="A97" s="61">
        <v>92</v>
      </c>
      <c r="B97" s="89">
        <v>7</v>
      </c>
      <c r="C97" s="460"/>
      <c r="D97" s="235">
        <v>1070415</v>
      </c>
      <c r="E97" s="90" t="s">
        <v>1795</v>
      </c>
      <c r="F97" s="90" t="s">
        <v>1625</v>
      </c>
      <c r="G97" s="92" t="s">
        <v>2505</v>
      </c>
      <c r="H97" s="92" t="s">
        <v>2573</v>
      </c>
      <c r="I97" s="92" t="s">
        <v>1626</v>
      </c>
      <c r="J97" s="92" t="s">
        <v>206</v>
      </c>
      <c r="K97" s="92" t="s">
        <v>1626</v>
      </c>
      <c r="L97" s="93">
        <v>2000</v>
      </c>
      <c r="M97" s="92" t="s">
        <v>2574</v>
      </c>
      <c r="N97" s="94" t="s">
        <v>2575</v>
      </c>
      <c r="O97" s="92" t="s">
        <v>1978</v>
      </c>
      <c r="P97" s="92" t="s">
        <v>1975</v>
      </c>
      <c r="Q97" s="236" t="s">
        <v>2264</v>
      </c>
      <c r="R97" s="237" t="s">
        <v>2285</v>
      </c>
      <c r="S97" s="236" t="s">
        <v>2264</v>
      </c>
      <c r="T97" s="97" t="s">
        <v>475</v>
      </c>
      <c r="U97" s="97">
        <v>582</v>
      </c>
      <c r="V97" s="98">
        <v>42347</v>
      </c>
      <c r="W97" s="97">
        <v>9</v>
      </c>
      <c r="X97" s="97">
        <v>12</v>
      </c>
      <c r="Y97" s="97">
        <v>2015</v>
      </c>
      <c r="Z97" s="97">
        <v>9</v>
      </c>
      <c r="AA97" s="97">
        <v>12</v>
      </c>
      <c r="AB97" s="97">
        <v>2018</v>
      </c>
      <c r="AC97" s="238"/>
      <c r="AD97" s="100"/>
      <c r="AE97" s="100"/>
      <c r="AF97" s="100"/>
      <c r="AG97" s="100"/>
      <c r="AH97" s="100"/>
      <c r="AI97" s="400">
        <v>30836160.000000007</v>
      </c>
      <c r="AJ97" s="381">
        <v>0</v>
      </c>
      <c r="AK97" s="101" t="s">
        <v>558</v>
      </c>
      <c r="AL97" s="7"/>
    </row>
    <row r="98" spans="1:38" ht="36.75" customHeight="1">
      <c r="A98" s="61">
        <v>93</v>
      </c>
      <c r="B98" s="62">
        <v>8</v>
      </c>
      <c r="C98" s="450" t="s">
        <v>2373</v>
      </c>
      <c r="D98" s="63"/>
      <c r="E98" s="102" t="s">
        <v>216</v>
      </c>
      <c r="F98" s="102" t="s">
        <v>230</v>
      </c>
      <c r="G98" s="102" t="s">
        <v>2522</v>
      </c>
      <c r="H98" s="63" t="s">
        <v>251</v>
      </c>
      <c r="I98" s="63" t="s">
        <v>262</v>
      </c>
      <c r="J98" s="63" t="s">
        <v>263</v>
      </c>
      <c r="K98" s="63" t="s">
        <v>262</v>
      </c>
      <c r="L98" s="64">
        <v>4400</v>
      </c>
      <c r="M98" s="102" t="s">
        <v>679</v>
      </c>
      <c r="N98" s="103" t="s">
        <v>680</v>
      </c>
      <c r="O98" s="128" t="s">
        <v>1796</v>
      </c>
      <c r="P98" s="63" t="str">
        <f>HYPERLINK("https://www.facebook.com/opd.talcahuano","https://www.facebook.com/opd.talcahuano")</f>
        <v>https://www.facebook.com/opd.talcahuano</v>
      </c>
      <c r="Q98" s="429" t="s">
        <v>2265</v>
      </c>
      <c r="R98" s="103" t="s">
        <v>590</v>
      </c>
      <c r="S98" s="429" t="s">
        <v>2265</v>
      </c>
      <c r="T98" s="73" t="s">
        <v>639</v>
      </c>
      <c r="U98" s="73" t="s">
        <v>2597</v>
      </c>
      <c r="V98" s="430">
        <v>42789</v>
      </c>
      <c r="W98" s="63">
        <v>2</v>
      </c>
      <c r="X98" s="63">
        <v>3</v>
      </c>
      <c r="Y98" s="63">
        <v>2012</v>
      </c>
      <c r="Z98" s="73">
        <v>6</v>
      </c>
      <c r="AA98" s="73">
        <v>5</v>
      </c>
      <c r="AB98" s="73" t="s">
        <v>629</v>
      </c>
      <c r="AC98" s="431"/>
      <c r="AD98" s="63"/>
      <c r="AE98" s="63"/>
      <c r="AF98" s="63"/>
      <c r="AG98" s="63"/>
      <c r="AH98" s="63"/>
      <c r="AI98" s="432">
        <v>77337089.280000016</v>
      </c>
      <c r="AJ98" s="374">
        <v>0.14000000000000001</v>
      </c>
      <c r="AK98" s="72" t="s">
        <v>558</v>
      </c>
      <c r="AL98" s="7"/>
    </row>
    <row r="99" spans="1:38" ht="45" customHeight="1">
      <c r="A99" s="61">
        <v>94</v>
      </c>
      <c r="B99" s="61">
        <v>8</v>
      </c>
      <c r="C99" s="451"/>
      <c r="D99" s="73"/>
      <c r="E99" s="84" t="s">
        <v>217</v>
      </c>
      <c r="F99" s="84" t="s">
        <v>231</v>
      </c>
      <c r="G99" s="84" t="s">
        <v>2516</v>
      </c>
      <c r="H99" s="73" t="s">
        <v>681</v>
      </c>
      <c r="I99" s="73" t="s">
        <v>263</v>
      </c>
      <c r="J99" s="73" t="s">
        <v>263</v>
      </c>
      <c r="K99" s="73" t="s">
        <v>263</v>
      </c>
      <c r="L99" s="86">
        <v>4400</v>
      </c>
      <c r="M99" s="214" t="s">
        <v>2517</v>
      </c>
      <c r="N99" s="77" t="s">
        <v>2518</v>
      </c>
      <c r="O99" s="73" t="s">
        <v>1466</v>
      </c>
      <c r="P99" s="73" t="str">
        <f>HYPERLINK("https://www.facebook.com/opd.concepcion?fref=ts","https://www.facebook.com/opd.concepcion")</f>
        <v>https://www.facebook.com/opd.concepcion</v>
      </c>
      <c r="Q99" s="239" t="s">
        <v>2195</v>
      </c>
      <c r="R99" s="77" t="s">
        <v>2313</v>
      </c>
      <c r="S99" s="239" t="s">
        <v>2195</v>
      </c>
      <c r="T99" s="73" t="s">
        <v>639</v>
      </c>
      <c r="U99" s="73" t="s">
        <v>2597</v>
      </c>
      <c r="V99" s="430">
        <v>42789</v>
      </c>
      <c r="W99" s="73">
        <v>2</v>
      </c>
      <c r="X99" s="73">
        <v>3</v>
      </c>
      <c r="Y99" s="73">
        <v>2012</v>
      </c>
      <c r="Z99" s="73">
        <v>6</v>
      </c>
      <c r="AA99" s="73">
        <v>5</v>
      </c>
      <c r="AB99" s="73" t="s">
        <v>629</v>
      </c>
      <c r="AC99" s="433"/>
      <c r="AD99" s="73"/>
      <c r="AE99" s="73"/>
      <c r="AF99" s="73"/>
      <c r="AG99" s="73"/>
      <c r="AH99" s="73"/>
      <c r="AI99" s="37">
        <v>77337089.280000016</v>
      </c>
      <c r="AJ99" s="374">
        <v>0.14000000000000001</v>
      </c>
      <c r="AK99" s="83" t="s">
        <v>558</v>
      </c>
      <c r="AL99" s="7"/>
    </row>
    <row r="100" spans="1:38" ht="45" customHeight="1">
      <c r="A100" s="61">
        <v>95</v>
      </c>
      <c r="B100" s="61">
        <v>8</v>
      </c>
      <c r="C100" s="451"/>
      <c r="D100" s="73">
        <v>1080556</v>
      </c>
      <c r="E100" s="84" t="s">
        <v>218</v>
      </c>
      <c r="F100" s="84" t="s">
        <v>232</v>
      </c>
      <c r="G100" s="73" t="s">
        <v>2595</v>
      </c>
      <c r="H100" s="73" t="s">
        <v>252</v>
      </c>
      <c r="I100" s="73" t="s">
        <v>264</v>
      </c>
      <c r="J100" s="73" t="s">
        <v>1688</v>
      </c>
      <c r="K100" s="73" t="s">
        <v>264</v>
      </c>
      <c r="L100" s="86">
        <v>4200</v>
      </c>
      <c r="M100" s="73" t="s">
        <v>2596</v>
      </c>
      <c r="N100" s="73" t="s">
        <v>284</v>
      </c>
      <c r="O100" s="73" t="s">
        <v>1467</v>
      </c>
      <c r="P100" s="73" t="str">
        <f>HYPERLINK("https://www.facebook.com/opd.coronel","https://www.facebook.com/opd.coronel")</f>
        <v>https://www.facebook.com/opd.coronel</v>
      </c>
      <c r="Q100" s="239" t="s">
        <v>2196</v>
      </c>
      <c r="R100" s="77" t="s">
        <v>2326</v>
      </c>
      <c r="S100" s="239" t="s">
        <v>2196</v>
      </c>
      <c r="T100" s="78" t="s">
        <v>531</v>
      </c>
      <c r="U100" s="78" t="s">
        <v>653</v>
      </c>
      <c r="V100" s="79">
        <v>42062</v>
      </c>
      <c r="W100" s="78">
        <v>2</v>
      </c>
      <c r="X100" s="78">
        <v>3</v>
      </c>
      <c r="Y100" s="78">
        <v>2012</v>
      </c>
      <c r="Z100" s="78">
        <v>2</v>
      </c>
      <c r="AA100" s="78">
        <v>3</v>
      </c>
      <c r="AB100" s="78">
        <v>2018</v>
      </c>
      <c r="AC100" s="80">
        <v>7.5</v>
      </c>
      <c r="AD100" s="81">
        <v>7.5</v>
      </c>
      <c r="AE100" s="81">
        <v>7.89</v>
      </c>
      <c r="AF100" s="81">
        <v>7.9</v>
      </c>
      <c r="AG100" s="199"/>
      <c r="AH100" s="82"/>
      <c r="AI100" s="379">
        <v>73821767.040000021</v>
      </c>
      <c r="AJ100" s="374">
        <v>0.14000000000000001</v>
      </c>
      <c r="AK100" s="83" t="s">
        <v>558</v>
      </c>
      <c r="AL100" s="7"/>
    </row>
    <row r="101" spans="1:38" ht="30" customHeight="1">
      <c r="A101" s="61">
        <v>96</v>
      </c>
      <c r="B101" s="61">
        <v>8</v>
      </c>
      <c r="C101" s="451"/>
      <c r="D101" s="73">
        <v>1080711</v>
      </c>
      <c r="E101" s="84" t="s">
        <v>219</v>
      </c>
      <c r="F101" s="84" t="s">
        <v>233</v>
      </c>
      <c r="G101" s="73" t="s">
        <v>2502</v>
      </c>
      <c r="H101" s="73" t="s">
        <v>2503</v>
      </c>
      <c r="I101" s="73" t="s">
        <v>265</v>
      </c>
      <c r="J101" s="73" t="s">
        <v>1689</v>
      </c>
      <c r="K101" s="73" t="s">
        <v>1690</v>
      </c>
      <c r="L101" s="86">
        <v>5700</v>
      </c>
      <c r="M101" s="73" t="s">
        <v>2504</v>
      </c>
      <c r="N101" s="73" t="s">
        <v>2458</v>
      </c>
      <c r="O101" s="73" t="s">
        <v>1647</v>
      </c>
      <c r="P101" s="73" t="str">
        <f>HYPERLINK("https://www.facebook.com/losangeles.opd.1","https://www.facebook.com/losangeles.opd.1")</f>
        <v>https://www.facebook.com/losangeles.opd.1</v>
      </c>
      <c r="Q101" s="239" t="s">
        <v>2197</v>
      </c>
      <c r="R101" s="77" t="s">
        <v>591</v>
      </c>
      <c r="S101" s="239" t="s">
        <v>2197</v>
      </c>
      <c r="T101" s="78" t="s">
        <v>475</v>
      </c>
      <c r="U101" s="78" t="s">
        <v>1160</v>
      </c>
      <c r="V101" s="79">
        <v>42209</v>
      </c>
      <c r="W101" s="78">
        <v>24</v>
      </c>
      <c r="X101" s="78">
        <v>7</v>
      </c>
      <c r="Y101" s="78">
        <v>2015</v>
      </c>
      <c r="Z101" s="78">
        <v>24</v>
      </c>
      <c r="AA101" s="78">
        <v>7</v>
      </c>
      <c r="AB101" s="78">
        <v>2017</v>
      </c>
      <c r="AC101" s="80">
        <v>8.3000000000000007</v>
      </c>
      <c r="AD101" s="82"/>
      <c r="AE101" s="82"/>
      <c r="AF101" s="82"/>
      <c r="AG101" s="82"/>
      <c r="AH101" s="82"/>
      <c r="AI101" s="37">
        <v>100186683.84000003</v>
      </c>
      <c r="AJ101" s="374">
        <v>0.14000000000000001</v>
      </c>
      <c r="AK101" s="83" t="s">
        <v>572</v>
      </c>
      <c r="AL101" s="7"/>
    </row>
    <row r="102" spans="1:38" ht="30" customHeight="1">
      <c r="A102" s="61">
        <v>97</v>
      </c>
      <c r="B102" s="61">
        <v>8</v>
      </c>
      <c r="C102" s="451"/>
      <c r="D102" s="73">
        <v>1080548</v>
      </c>
      <c r="E102" s="84" t="s">
        <v>220</v>
      </c>
      <c r="F102" s="212" t="s">
        <v>234</v>
      </c>
      <c r="G102" s="84" t="s">
        <v>246</v>
      </c>
      <c r="H102" s="73" t="s">
        <v>253</v>
      </c>
      <c r="I102" s="73" t="s">
        <v>266</v>
      </c>
      <c r="J102" s="73" t="s">
        <v>1691</v>
      </c>
      <c r="K102" s="73" t="s">
        <v>266</v>
      </c>
      <c r="L102" s="86">
        <v>4200</v>
      </c>
      <c r="M102" s="73" t="s">
        <v>279</v>
      </c>
      <c r="N102" s="73" t="s">
        <v>285</v>
      </c>
      <c r="O102" s="73" t="s">
        <v>1468</v>
      </c>
      <c r="P102" s="77" t="s">
        <v>561</v>
      </c>
      <c r="Q102" s="239" t="s">
        <v>2198</v>
      </c>
      <c r="R102" s="77" t="s">
        <v>592</v>
      </c>
      <c r="S102" s="239" t="s">
        <v>2198</v>
      </c>
      <c r="T102" s="78" t="s">
        <v>531</v>
      </c>
      <c r="U102" s="78" t="s">
        <v>654</v>
      </c>
      <c r="V102" s="79">
        <v>42062</v>
      </c>
      <c r="W102" s="78">
        <v>2</v>
      </c>
      <c r="X102" s="78">
        <v>3</v>
      </c>
      <c r="Y102" s="78">
        <v>2012</v>
      </c>
      <c r="Z102" s="78">
        <v>2</v>
      </c>
      <c r="AA102" s="78">
        <v>3</v>
      </c>
      <c r="AB102" s="78">
        <v>2018</v>
      </c>
      <c r="AC102" s="80">
        <v>7</v>
      </c>
      <c r="AD102" s="81">
        <v>7</v>
      </c>
      <c r="AE102" s="81">
        <v>7.2</v>
      </c>
      <c r="AF102" s="81">
        <v>7.41</v>
      </c>
      <c r="AG102" s="199"/>
      <c r="AH102" s="82"/>
      <c r="AI102" s="379">
        <v>73821767.040000021</v>
      </c>
      <c r="AJ102" s="374">
        <v>0.14000000000000001</v>
      </c>
      <c r="AK102" s="83" t="s">
        <v>558</v>
      </c>
      <c r="AL102" s="7"/>
    </row>
    <row r="103" spans="1:38" ht="54.75" customHeight="1">
      <c r="A103" s="61">
        <v>98</v>
      </c>
      <c r="B103" s="61">
        <v>8</v>
      </c>
      <c r="C103" s="451"/>
      <c r="D103" s="73">
        <v>1080549</v>
      </c>
      <c r="E103" s="84" t="s">
        <v>229</v>
      </c>
      <c r="F103" s="84" t="s">
        <v>235</v>
      </c>
      <c r="G103" s="73" t="s">
        <v>2475</v>
      </c>
      <c r="H103" s="73" t="s">
        <v>254</v>
      </c>
      <c r="I103" s="73" t="s">
        <v>267</v>
      </c>
      <c r="J103" s="73" t="s">
        <v>1688</v>
      </c>
      <c r="K103" s="73" t="s">
        <v>267</v>
      </c>
      <c r="L103" s="86">
        <v>3100</v>
      </c>
      <c r="M103" s="73" t="s">
        <v>280</v>
      </c>
      <c r="N103" s="73" t="s">
        <v>286</v>
      </c>
      <c r="O103" s="73" t="s">
        <v>1469</v>
      </c>
      <c r="P103" s="73" t="s">
        <v>562</v>
      </c>
      <c r="Q103" s="239" t="s">
        <v>2266</v>
      </c>
      <c r="R103" s="77" t="s">
        <v>2288</v>
      </c>
      <c r="S103" s="239" t="s">
        <v>2266</v>
      </c>
      <c r="T103" s="78" t="s">
        <v>531</v>
      </c>
      <c r="U103" s="78" t="s">
        <v>667</v>
      </c>
      <c r="V103" s="79">
        <v>42062</v>
      </c>
      <c r="W103" s="78">
        <v>2</v>
      </c>
      <c r="X103" s="78">
        <v>3</v>
      </c>
      <c r="Y103" s="78">
        <v>2012</v>
      </c>
      <c r="Z103" s="78">
        <v>2</v>
      </c>
      <c r="AA103" s="78">
        <v>3</v>
      </c>
      <c r="AB103" s="78">
        <v>2018</v>
      </c>
      <c r="AC103" s="80">
        <v>8</v>
      </c>
      <c r="AD103" s="81">
        <v>8</v>
      </c>
      <c r="AE103" s="81">
        <v>8</v>
      </c>
      <c r="AF103" s="81">
        <v>8.42</v>
      </c>
      <c r="AG103" s="199"/>
      <c r="AH103" s="82"/>
      <c r="AI103" s="373">
        <v>54487494.720000014</v>
      </c>
      <c r="AJ103" s="374">
        <v>0.14000000000000001</v>
      </c>
      <c r="AK103" s="83" t="s">
        <v>558</v>
      </c>
      <c r="AL103" s="7"/>
    </row>
    <row r="104" spans="1:38" ht="31.5" customHeight="1">
      <c r="A104" s="61">
        <v>99</v>
      </c>
      <c r="B104" s="61">
        <v>8</v>
      </c>
      <c r="C104" s="451"/>
      <c r="D104" s="73">
        <v>1080553</v>
      </c>
      <c r="E104" s="84" t="s">
        <v>221</v>
      </c>
      <c r="F104" s="84" t="s">
        <v>236</v>
      </c>
      <c r="G104" s="73" t="s">
        <v>682</v>
      </c>
      <c r="H104" s="73" t="s">
        <v>2577</v>
      </c>
      <c r="I104" s="73" t="s">
        <v>268</v>
      </c>
      <c r="J104" s="73" t="s">
        <v>1688</v>
      </c>
      <c r="K104" s="73" t="s">
        <v>268</v>
      </c>
      <c r="L104" s="86">
        <v>2700</v>
      </c>
      <c r="M104" s="73" t="s">
        <v>2578</v>
      </c>
      <c r="N104" s="73" t="s">
        <v>287</v>
      </c>
      <c r="O104" s="73" t="s">
        <v>1470</v>
      </c>
      <c r="P104" s="73" t="str">
        <f>HYPERLINK("https://www.facebook.com/opd.lota","https://www.facebook.com/opd.lota")</f>
        <v>https://www.facebook.com/opd.lota</v>
      </c>
      <c r="Q104" s="239" t="s">
        <v>2199</v>
      </c>
      <c r="R104" s="106" t="s">
        <v>2344</v>
      </c>
      <c r="S104" s="239" t="s">
        <v>2199</v>
      </c>
      <c r="T104" s="78" t="s">
        <v>531</v>
      </c>
      <c r="U104" s="78" t="s">
        <v>644</v>
      </c>
      <c r="V104" s="79">
        <v>42062</v>
      </c>
      <c r="W104" s="78">
        <v>2</v>
      </c>
      <c r="X104" s="78">
        <v>3</v>
      </c>
      <c r="Y104" s="78">
        <v>2012</v>
      </c>
      <c r="Z104" s="78">
        <v>2</v>
      </c>
      <c r="AA104" s="78">
        <v>3</v>
      </c>
      <c r="AB104" s="78">
        <v>2018</v>
      </c>
      <c r="AC104" s="80">
        <v>6</v>
      </c>
      <c r="AD104" s="81">
        <v>7</v>
      </c>
      <c r="AE104" s="81">
        <v>7.7</v>
      </c>
      <c r="AF104" s="81">
        <v>7.9</v>
      </c>
      <c r="AG104" s="199"/>
      <c r="AH104" s="82"/>
      <c r="AI104" s="371">
        <v>53284884.480000012</v>
      </c>
      <c r="AJ104" s="38">
        <v>0.28000000000000003</v>
      </c>
      <c r="AK104" s="83" t="s">
        <v>558</v>
      </c>
      <c r="AL104" s="7"/>
    </row>
    <row r="105" spans="1:38" ht="30" customHeight="1">
      <c r="A105" s="61">
        <v>100</v>
      </c>
      <c r="B105" s="61">
        <v>8</v>
      </c>
      <c r="C105" s="451"/>
      <c r="D105" s="73">
        <v>1080573</v>
      </c>
      <c r="E105" s="84" t="s">
        <v>222</v>
      </c>
      <c r="F105" s="84" t="s">
        <v>237</v>
      </c>
      <c r="G105" s="84" t="s">
        <v>683</v>
      </c>
      <c r="H105" s="84" t="s">
        <v>255</v>
      </c>
      <c r="I105" s="73" t="s">
        <v>269</v>
      </c>
      <c r="J105" s="73" t="s">
        <v>269</v>
      </c>
      <c r="K105" s="73" t="s">
        <v>269</v>
      </c>
      <c r="L105" s="86">
        <v>3100</v>
      </c>
      <c r="M105" s="73" t="s">
        <v>281</v>
      </c>
      <c r="N105" s="73" t="s">
        <v>288</v>
      </c>
      <c r="O105" s="77" t="s">
        <v>1471</v>
      </c>
      <c r="P105" s="73" t="str">
        <f>HYPERLINK("https://www.facebook.com/opdarauco.protegiendotusderechos","https://www.facebook.com/opdarauco.protegiendotusderechos")</f>
        <v>https://www.facebook.com/opdarauco.protegiendotusderechos</v>
      </c>
      <c r="Q105" s="239" t="s">
        <v>2200</v>
      </c>
      <c r="R105" s="77" t="s">
        <v>593</v>
      </c>
      <c r="S105" s="239" t="s">
        <v>2200</v>
      </c>
      <c r="T105" s="78" t="s">
        <v>531</v>
      </c>
      <c r="U105" s="78" t="s">
        <v>1232</v>
      </c>
      <c r="V105" s="79">
        <v>42263</v>
      </c>
      <c r="W105" s="78">
        <v>1</v>
      </c>
      <c r="X105" s="78">
        <v>9</v>
      </c>
      <c r="Y105" s="78">
        <v>2012</v>
      </c>
      <c r="Z105" s="78">
        <v>1</v>
      </c>
      <c r="AA105" s="78">
        <v>9</v>
      </c>
      <c r="AB105" s="78">
        <v>2018</v>
      </c>
      <c r="AC105" s="80">
        <v>9</v>
      </c>
      <c r="AD105" s="81">
        <v>9</v>
      </c>
      <c r="AE105" s="240">
        <v>7.38</v>
      </c>
      <c r="AF105" s="81">
        <v>8.16</v>
      </c>
      <c r="AG105" s="82"/>
      <c r="AH105" s="82"/>
      <c r="AI105" s="373">
        <v>54487494.720000014</v>
      </c>
      <c r="AJ105" s="38">
        <v>0.14000000000000001</v>
      </c>
      <c r="AK105" s="83" t="s">
        <v>558</v>
      </c>
      <c r="AL105" s="7"/>
    </row>
    <row r="106" spans="1:38" ht="27">
      <c r="A106" s="61">
        <v>101</v>
      </c>
      <c r="B106" s="61">
        <v>8</v>
      </c>
      <c r="C106" s="451"/>
      <c r="D106" s="73">
        <v>1080700</v>
      </c>
      <c r="E106" s="84" t="s">
        <v>223</v>
      </c>
      <c r="F106" s="212" t="s">
        <v>821</v>
      </c>
      <c r="G106" s="73" t="s">
        <v>2467</v>
      </c>
      <c r="H106" s="73" t="s">
        <v>1359</v>
      </c>
      <c r="I106" s="73" t="s">
        <v>270</v>
      </c>
      <c r="J106" s="73" t="s">
        <v>263</v>
      </c>
      <c r="K106" s="73" t="s">
        <v>270</v>
      </c>
      <c r="L106" s="86">
        <v>3900</v>
      </c>
      <c r="M106" s="36" t="s">
        <v>2468</v>
      </c>
      <c r="N106" s="77" t="s">
        <v>859</v>
      </c>
      <c r="O106" s="73" t="s">
        <v>1636</v>
      </c>
      <c r="P106" s="77" t="s">
        <v>1574</v>
      </c>
      <c r="Q106" s="239" t="s">
        <v>822</v>
      </c>
      <c r="R106" s="77" t="s">
        <v>1828</v>
      </c>
      <c r="S106" s="239" t="s">
        <v>822</v>
      </c>
      <c r="T106" s="78" t="s">
        <v>475</v>
      </c>
      <c r="U106" s="78" t="s">
        <v>860</v>
      </c>
      <c r="V106" s="79">
        <v>42156</v>
      </c>
      <c r="W106" s="78">
        <v>1</v>
      </c>
      <c r="X106" s="78">
        <v>6</v>
      </c>
      <c r="Y106" s="78">
        <v>2015</v>
      </c>
      <c r="Z106" s="78">
        <v>1</v>
      </c>
      <c r="AA106" s="78">
        <v>6</v>
      </c>
      <c r="AB106" s="78">
        <v>2018</v>
      </c>
      <c r="AC106" s="80">
        <v>6.63</v>
      </c>
      <c r="AD106" s="82"/>
      <c r="AE106" s="82"/>
      <c r="AF106" s="82"/>
      <c r="AG106" s="82"/>
      <c r="AH106" s="82"/>
      <c r="AI106" s="377">
        <v>68548783.680000022</v>
      </c>
      <c r="AJ106" s="38">
        <v>0.14000000000000001</v>
      </c>
      <c r="AK106" s="83" t="s">
        <v>558</v>
      </c>
      <c r="AL106" s="7"/>
    </row>
    <row r="107" spans="1:38" ht="45" customHeight="1">
      <c r="A107" s="61">
        <v>102</v>
      </c>
      <c r="B107" s="61">
        <v>8</v>
      </c>
      <c r="C107" s="451"/>
      <c r="D107" s="73">
        <v>1080692</v>
      </c>
      <c r="E107" s="212" t="s">
        <v>881</v>
      </c>
      <c r="F107" s="84" t="s">
        <v>238</v>
      </c>
      <c r="G107" s="73" t="s">
        <v>2376</v>
      </c>
      <c r="H107" s="84" t="s">
        <v>256</v>
      </c>
      <c r="I107" s="73" t="s">
        <v>271</v>
      </c>
      <c r="J107" s="73" t="s">
        <v>1691</v>
      </c>
      <c r="K107" s="73" t="s">
        <v>1692</v>
      </c>
      <c r="L107" s="86">
        <v>3500</v>
      </c>
      <c r="M107" s="73" t="s">
        <v>2534</v>
      </c>
      <c r="N107" s="73" t="s">
        <v>289</v>
      </c>
      <c r="O107" s="73" t="s">
        <v>1647</v>
      </c>
      <c r="P107" s="73" t="str">
        <f>HYPERLINK("https://www.facebook.com/opd.lajadiguillin","https://www.facebook.com/opd.lajadiguillin")</f>
        <v>https://www.facebook.com/opd.lajadiguillin</v>
      </c>
      <c r="Q107" s="239" t="s">
        <v>2267</v>
      </c>
      <c r="R107" s="77" t="s">
        <v>2286</v>
      </c>
      <c r="S107" s="239" t="s">
        <v>2267</v>
      </c>
      <c r="T107" s="78" t="s">
        <v>475</v>
      </c>
      <c r="U107" s="78" t="s">
        <v>861</v>
      </c>
      <c r="V107" s="79">
        <v>42156</v>
      </c>
      <c r="W107" s="78">
        <v>1</v>
      </c>
      <c r="X107" s="78">
        <v>6</v>
      </c>
      <c r="Y107" s="78">
        <v>2015</v>
      </c>
      <c r="Z107" s="78">
        <v>1</v>
      </c>
      <c r="AA107" s="78">
        <v>6</v>
      </c>
      <c r="AB107" s="78">
        <v>2018</v>
      </c>
      <c r="AC107" s="80">
        <v>8.16</v>
      </c>
      <c r="AD107" s="82"/>
      <c r="AE107" s="82"/>
      <c r="AF107" s="82"/>
      <c r="AG107" s="82"/>
      <c r="AH107" s="82"/>
      <c r="AI107" s="361">
        <v>61518139.200000018</v>
      </c>
      <c r="AJ107" s="38">
        <v>0.14000000000000001</v>
      </c>
      <c r="AK107" s="83" t="s">
        <v>558</v>
      </c>
      <c r="AL107" s="7"/>
    </row>
    <row r="108" spans="1:38" ht="30" customHeight="1">
      <c r="A108" s="61">
        <v>103</v>
      </c>
      <c r="B108" s="61">
        <v>8</v>
      </c>
      <c r="C108" s="451"/>
      <c r="D108" s="73">
        <v>1080551</v>
      </c>
      <c r="E108" s="84" t="s">
        <v>224</v>
      </c>
      <c r="F108" s="84" t="s">
        <v>239</v>
      </c>
      <c r="G108" s="84" t="s">
        <v>2579</v>
      </c>
      <c r="H108" s="84" t="s">
        <v>257</v>
      </c>
      <c r="I108" s="73" t="s">
        <v>272</v>
      </c>
      <c r="J108" s="73" t="s">
        <v>1691</v>
      </c>
      <c r="K108" s="73" t="s">
        <v>272</v>
      </c>
      <c r="L108" s="86">
        <v>3100</v>
      </c>
      <c r="M108" s="73" t="s">
        <v>684</v>
      </c>
      <c r="N108" s="73" t="s">
        <v>290</v>
      </c>
      <c r="O108" s="73" t="s">
        <v>1472</v>
      </c>
      <c r="P108" s="73" t="str">
        <f>HYPERLINK("https://www.facebook.com/opdsancarlos.derechosdeinfancia","https://www.facebook.com/opdsancarlos.derechosdeinfancia")</f>
        <v>https://www.facebook.com/opdsancarlos.derechosdeinfancia</v>
      </c>
      <c r="Q108" s="239" t="s">
        <v>2268</v>
      </c>
      <c r="R108" s="77" t="s">
        <v>2299</v>
      </c>
      <c r="S108" s="239" t="s">
        <v>2268</v>
      </c>
      <c r="T108" s="78" t="s">
        <v>531</v>
      </c>
      <c r="U108" s="78" t="s">
        <v>658</v>
      </c>
      <c r="V108" s="79">
        <v>42062</v>
      </c>
      <c r="W108" s="78">
        <v>2</v>
      </c>
      <c r="X108" s="78">
        <v>3</v>
      </c>
      <c r="Y108" s="78">
        <v>2012</v>
      </c>
      <c r="Z108" s="78">
        <v>2</v>
      </c>
      <c r="AA108" s="78">
        <v>3</v>
      </c>
      <c r="AB108" s="78">
        <v>2018</v>
      </c>
      <c r="AC108" s="80">
        <v>7</v>
      </c>
      <c r="AD108" s="240">
        <v>7</v>
      </c>
      <c r="AE108" s="81">
        <v>7.81</v>
      </c>
      <c r="AF108" s="81">
        <v>6.77</v>
      </c>
      <c r="AG108" s="199"/>
      <c r="AH108" s="82"/>
      <c r="AI108" s="373">
        <v>54487494.720000014</v>
      </c>
      <c r="AJ108" s="38">
        <v>0.14000000000000001</v>
      </c>
      <c r="AK108" s="83" t="s">
        <v>558</v>
      </c>
      <c r="AL108" s="7"/>
    </row>
    <row r="109" spans="1:38" ht="30" customHeight="1">
      <c r="A109" s="61">
        <v>104</v>
      </c>
      <c r="B109" s="61">
        <v>8</v>
      </c>
      <c r="C109" s="451"/>
      <c r="D109" s="73">
        <v>1080552</v>
      </c>
      <c r="E109" s="84" t="s">
        <v>225</v>
      </c>
      <c r="F109" s="84" t="s">
        <v>240</v>
      </c>
      <c r="G109" s="84" t="s">
        <v>247</v>
      </c>
      <c r="H109" s="73" t="s">
        <v>258</v>
      </c>
      <c r="I109" s="73" t="s">
        <v>273</v>
      </c>
      <c r="J109" s="73" t="s">
        <v>263</v>
      </c>
      <c r="K109" s="73" t="s">
        <v>273</v>
      </c>
      <c r="L109" s="86">
        <v>3100</v>
      </c>
      <c r="M109" s="73" t="s">
        <v>2529</v>
      </c>
      <c r="N109" s="73" t="s">
        <v>291</v>
      </c>
      <c r="O109" s="73" t="s">
        <v>1647</v>
      </c>
      <c r="P109" s="77" t="s">
        <v>685</v>
      </c>
      <c r="Q109" s="239" t="s">
        <v>2201</v>
      </c>
      <c r="R109" s="77" t="s">
        <v>2344</v>
      </c>
      <c r="S109" s="239" t="s">
        <v>2201</v>
      </c>
      <c r="T109" s="78" t="s">
        <v>531</v>
      </c>
      <c r="U109" s="78" t="s">
        <v>655</v>
      </c>
      <c r="V109" s="79">
        <v>42062</v>
      </c>
      <c r="W109" s="78">
        <v>2</v>
      </c>
      <c r="X109" s="78">
        <v>3</v>
      </c>
      <c r="Y109" s="78">
        <v>2012</v>
      </c>
      <c r="Z109" s="78">
        <v>2</v>
      </c>
      <c r="AA109" s="78">
        <v>3</v>
      </c>
      <c r="AB109" s="78">
        <v>2018</v>
      </c>
      <c r="AC109" s="80">
        <v>8</v>
      </c>
      <c r="AD109" s="81">
        <v>7.45</v>
      </c>
      <c r="AE109" s="81">
        <v>7.62</v>
      </c>
      <c r="AF109" s="81">
        <v>7.14</v>
      </c>
      <c r="AG109" s="199"/>
      <c r="AH109" s="82"/>
      <c r="AI109" s="373">
        <v>54487494.720000014</v>
      </c>
      <c r="AJ109" s="38">
        <v>0.14000000000000001</v>
      </c>
      <c r="AK109" s="83" t="s">
        <v>558</v>
      </c>
      <c r="AL109" s="7"/>
    </row>
    <row r="110" spans="1:38" ht="30" customHeight="1">
      <c r="A110" s="61">
        <v>105</v>
      </c>
      <c r="B110" s="61">
        <v>8</v>
      </c>
      <c r="C110" s="451"/>
      <c r="D110" s="73">
        <v>1080557</v>
      </c>
      <c r="E110" s="84" t="s">
        <v>226</v>
      </c>
      <c r="F110" s="84" t="s">
        <v>241</v>
      </c>
      <c r="G110" s="84" t="s">
        <v>248</v>
      </c>
      <c r="H110" s="73" t="s">
        <v>2535</v>
      </c>
      <c r="I110" s="73" t="s">
        <v>274</v>
      </c>
      <c r="J110" s="73" t="s">
        <v>269</v>
      </c>
      <c r="K110" s="73" t="s">
        <v>274</v>
      </c>
      <c r="L110" s="86">
        <v>3100</v>
      </c>
      <c r="M110" s="73" t="s">
        <v>282</v>
      </c>
      <c r="N110" s="73" t="s">
        <v>2536</v>
      </c>
      <c r="O110" s="73" t="s">
        <v>1637</v>
      </c>
      <c r="P110" s="73" t="str">
        <f>HYPERLINK("https://www.facebook.com/opd.canete","https://www.facebook.com/opd.canete")</f>
        <v>https://www.facebook.com/opd.canete</v>
      </c>
      <c r="Q110" s="239" t="s">
        <v>2202</v>
      </c>
      <c r="R110" s="77" t="s">
        <v>2327</v>
      </c>
      <c r="S110" s="239" t="s">
        <v>2202</v>
      </c>
      <c r="T110" s="78" t="s">
        <v>531</v>
      </c>
      <c r="U110" s="78" t="s">
        <v>668</v>
      </c>
      <c r="V110" s="79">
        <v>42062</v>
      </c>
      <c r="W110" s="78">
        <v>2</v>
      </c>
      <c r="X110" s="78">
        <v>3</v>
      </c>
      <c r="Y110" s="78">
        <v>2012</v>
      </c>
      <c r="Z110" s="78">
        <v>2</v>
      </c>
      <c r="AA110" s="78">
        <v>3</v>
      </c>
      <c r="AB110" s="78">
        <v>2018</v>
      </c>
      <c r="AC110" s="80">
        <v>8</v>
      </c>
      <c r="AD110" s="81">
        <v>7</v>
      </c>
      <c r="AE110" s="81">
        <v>7.55</v>
      </c>
      <c r="AF110" s="81">
        <v>7.31</v>
      </c>
      <c r="AG110" s="199"/>
      <c r="AH110" s="82"/>
      <c r="AI110" s="373">
        <v>54487494.720000014</v>
      </c>
      <c r="AJ110" s="38">
        <v>0.14000000000000001</v>
      </c>
      <c r="AK110" s="83" t="s">
        <v>558</v>
      </c>
      <c r="AL110" s="7"/>
    </row>
    <row r="111" spans="1:38" ht="39" customHeight="1">
      <c r="A111" s="61">
        <v>106</v>
      </c>
      <c r="B111" s="61">
        <v>8</v>
      </c>
      <c r="C111" s="451"/>
      <c r="D111" s="73">
        <v>1080819</v>
      </c>
      <c r="E111" s="212" t="s">
        <v>1962</v>
      </c>
      <c r="F111" s="84" t="s">
        <v>242</v>
      </c>
      <c r="G111" s="73" t="s">
        <v>2466</v>
      </c>
      <c r="H111" s="73" t="s">
        <v>259</v>
      </c>
      <c r="I111" s="73" t="s">
        <v>275</v>
      </c>
      <c r="J111" s="73" t="s">
        <v>1691</v>
      </c>
      <c r="K111" s="73" t="s">
        <v>1911</v>
      </c>
      <c r="L111" s="86">
        <v>3500</v>
      </c>
      <c r="M111" s="73" t="s">
        <v>283</v>
      </c>
      <c r="N111" s="73" t="s">
        <v>292</v>
      </c>
      <c r="O111" s="77" t="s">
        <v>1623</v>
      </c>
      <c r="P111" s="73" t="str">
        <f>HYPERLINK("https://www.facebook.com/luli.gonzalez.7731","https://www.facebook.com/luli.gonzalez.7731")</f>
        <v>https://www.facebook.com/luli.gonzalez.7731</v>
      </c>
      <c r="Q111" s="239" t="s">
        <v>2203</v>
      </c>
      <c r="R111" s="36" t="s">
        <v>2344</v>
      </c>
      <c r="S111" s="239" t="s">
        <v>2203</v>
      </c>
      <c r="T111" s="78" t="s">
        <v>475</v>
      </c>
      <c r="U111" s="79" t="s">
        <v>1963</v>
      </c>
      <c r="V111" s="79">
        <v>42492</v>
      </c>
      <c r="W111" s="78">
        <v>29</v>
      </c>
      <c r="X111" s="78">
        <v>4</v>
      </c>
      <c r="Y111" s="78">
        <v>2016</v>
      </c>
      <c r="Z111" s="78">
        <v>29</v>
      </c>
      <c r="AA111" s="78">
        <v>4</v>
      </c>
      <c r="AB111" s="78">
        <v>2019</v>
      </c>
      <c r="AC111" s="159"/>
      <c r="AD111" s="82"/>
      <c r="AE111" s="82"/>
      <c r="AF111" s="82"/>
      <c r="AG111" s="82"/>
      <c r="AH111" s="82"/>
      <c r="AI111" s="361">
        <v>61518139.200000018</v>
      </c>
      <c r="AJ111" s="38">
        <v>0.14000000000000001</v>
      </c>
      <c r="AK111" s="83" t="s">
        <v>558</v>
      </c>
      <c r="AL111" s="7"/>
    </row>
    <row r="112" spans="1:38" ht="30" customHeight="1">
      <c r="A112" s="61">
        <v>107</v>
      </c>
      <c r="B112" s="61">
        <v>8</v>
      </c>
      <c r="C112" s="451"/>
      <c r="D112" s="73">
        <v>1080704</v>
      </c>
      <c r="E112" s="212" t="s">
        <v>969</v>
      </c>
      <c r="F112" s="84" t="s">
        <v>243</v>
      </c>
      <c r="G112" s="84" t="s">
        <v>249</v>
      </c>
      <c r="H112" s="73" t="s">
        <v>260</v>
      </c>
      <c r="I112" s="73" t="s">
        <v>276</v>
      </c>
      <c r="J112" s="73" t="s">
        <v>1691</v>
      </c>
      <c r="K112" s="73" t="s">
        <v>1693</v>
      </c>
      <c r="L112" s="86">
        <v>3000</v>
      </c>
      <c r="M112" s="73" t="s">
        <v>2480</v>
      </c>
      <c r="N112" s="73" t="s">
        <v>293</v>
      </c>
      <c r="O112" s="73" t="s">
        <v>1776</v>
      </c>
      <c r="P112" s="73" t="str">
        <f>HYPERLINK("https://www.facebook.com/opd.valledelsol","https://www.facebook.com/opd.valledelsol")</f>
        <v>https://www.facebook.com/opd.valledelsol</v>
      </c>
      <c r="Q112" s="239" t="s">
        <v>686</v>
      </c>
      <c r="R112" s="77" t="s">
        <v>2344</v>
      </c>
      <c r="S112" s="239" t="s">
        <v>686</v>
      </c>
      <c r="T112" s="78" t="s">
        <v>475</v>
      </c>
      <c r="U112" s="78" t="s">
        <v>862</v>
      </c>
      <c r="V112" s="79">
        <v>42156</v>
      </c>
      <c r="W112" s="78">
        <v>1</v>
      </c>
      <c r="X112" s="78">
        <v>6</v>
      </c>
      <c r="Y112" s="78">
        <v>2015</v>
      </c>
      <c r="Z112" s="78">
        <v>1</v>
      </c>
      <c r="AA112" s="78">
        <v>6</v>
      </c>
      <c r="AB112" s="78">
        <v>2018</v>
      </c>
      <c r="AC112" s="80">
        <v>8.57</v>
      </c>
      <c r="AD112" s="241"/>
      <c r="AE112" s="82"/>
      <c r="AF112" s="82"/>
      <c r="AG112" s="82"/>
      <c r="AH112" s="82"/>
      <c r="AI112" s="25">
        <v>52729833.600000009</v>
      </c>
      <c r="AJ112" s="38">
        <v>0.14000000000000001</v>
      </c>
      <c r="AK112" s="83" t="s">
        <v>558</v>
      </c>
      <c r="AL112" s="7"/>
    </row>
    <row r="113" spans="1:38" ht="30" customHeight="1">
      <c r="A113" s="61">
        <v>108</v>
      </c>
      <c r="B113" s="61">
        <v>8</v>
      </c>
      <c r="C113" s="451"/>
      <c r="D113" s="73">
        <v>1080554</v>
      </c>
      <c r="E113" s="73" t="s">
        <v>227</v>
      </c>
      <c r="F113" s="73" t="s">
        <v>244</v>
      </c>
      <c r="G113" s="73" t="s">
        <v>1354</v>
      </c>
      <c r="H113" s="73" t="s">
        <v>261</v>
      </c>
      <c r="I113" s="73" t="s">
        <v>277</v>
      </c>
      <c r="J113" s="73" t="s">
        <v>269</v>
      </c>
      <c r="K113" s="73" t="s">
        <v>277</v>
      </c>
      <c r="L113" s="86">
        <v>3100</v>
      </c>
      <c r="M113" s="214" t="s">
        <v>2511</v>
      </c>
      <c r="N113" s="77" t="s">
        <v>2512</v>
      </c>
      <c r="O113" s="73" t="s">
        <v>1638</v>
      </c>
      <c r="P113" s="73" t="s">
        <v>1575</v>
      </c>
      <c r="Q113" s="239" t="s">
        <v>2204</v>
      </c>
      <c r="R113" s="77" t="s">
        <v>2347</v>
      </c>
      <c r="S113" s="239" t="s">
        <v>2204</v>
      </c>
      <c r="T113" s="78" t="s">
        <v>531</v>
      </c>
      <c r="U113" s="78" t="s">
        <v>669</v>
      </c>
      <c r="V113" s="79">
        <v>42094</v>
      </c>
      <c r="W113" s="78">
        <v>2</v>
      </c>
      <c r="X113" s="78">
        <v>4</v>
      </c>
      <c r="Y113" s="78">
        <v>2012</v>
      </c>
      <c r="Z113" s="78">
        <v>2</v>
      </c>
      <c r="AA113" s="78">
        <v>4</v>
      </c>
      <c r="AB113" s="78">
        <v>2018</v>
      </c>
      <c r="AC113" s="80">
        <v>9</v>
      </c>
      <c r="AD113" s="81">
        <v>8</v>
      </c>
      <c r="AE113" s="81">
        <v>7.37</v>
      </c>
      <c r="AF113" s="81">
        <v>7.8</v>
      </c>
      <c r="AG113" s="199"/>
      <c r="AH113" s="82"/>
      <c r="AI113" s="37">
        <v>61178941.440000013</v>
      </c>
      <c r="AJ113" s="38">
        <v>0.28000000000000003</v>
      </c>
      <c r="AK113" s="83" t="s">
        <v>558</v>
      </c>
      <c r="AL113" s="7"/>
    </row>
    <row r="114" spans="1:38" s="3" customFormat="1" ht="30" customHeight="1">
      <c r="A114" s="61">
        <v>109</v>
      </c>
      <c r="B114" s="61">
        <v>8</v>
      </c>
      <c r="C114" s="451"/>
      <c r="D114" s="73">
        <v>1080681</v>
      </c>
      <c r="E114" s="73" t="s">
        <v>548</v>
      </c>
      <c r="F114" s="73" t="s">
        <v>549</v>
      </c>
      <c r="G114" s="73" t="s">
        <v>2580</v>
      </c>
      <c r="H114" s="73" t="s">
        <v>588</v>
      </c>
      <c r="I114" s="73" t="s">
        <v>550</v>
      </c>
      <c r="J114" s="73" t="s">
        <v>263</v>
      </c>
      <c r="K114" s="73" t="s">
        <v>550</v>
      </c>
      <c r="L114" s="86">
        <v>4000</v>
      </c>
      <c r="M114" s="73" t="s">
        <v>2581</v>
      </c>
      <c r="N114" s="77" t="s">
        <v>2582</v>
      </c>
      <c r="O114" s="73" t="s">
        <v>1621</v>
      </c>
      <c r="P114" s="73" t="s">
        <v>1576</v>
      </c>
      <c r="Q114" s="239" t="s">
        <v>2583</v>
      </c>
      <c r="R114" s="77" t="s">
        <v>1829</v>
      </c>
      <c r="S114" s="239" t="s">
        <v>589</v>
      </c>
      <c r="T114" s="78" t="s">
        <v>475</v>
      </c>
      <c r="U114" s="78" t="s">
        <v>627</v>
      </c>
      <c r="V114" s="79">
        <v>41848</v>
      </c>
      <c r="W114" s="78">
        <v>28</v>
      </c>
      <c r="X114" s="78">
        <v>7</v>
      </c>
      <c r="Y114" s="78">
        <v>2014</v>
      </c>
      <c r="Z114" s="78">
        <v>28</v>
      </c>
      <c r="AA114" s="78">
        <v>7</v>
      </c>
      <c r="AB114" s="78">
        <v>2017</v>
      </c>
      <c r="AC114" s="80">
        <v>6.94</v>
      </c>
      <c r="AD114" s="81">
        <v>7.56</v>
      </c>
      <c r="AE114" s="82"/>
      <c r="AF114" s="82"/>
      <c r="AG114" s="82"/>
      <c r="AH114" s="82"/>
      <c r="AI114" s="378">
        <v>70306444.800000012</v>
      </c>
      <c r="AJ114" s="242">
        <v>0.14000000000000001</v>
      </c>
      <c r="AK114" s="83" t="s">
        <v>558</v>
      </c>
      <c r="AL114" s="7"/>
    </row>
    <row r="115" spans="1:38" ht="30" customHeight="1">
      <c r="A115" s="61">
        <v>110</v>
      </c>
      <c r="B115" s="61">
        <v>8</v>
      </c>
      <c r="C115" s="451"/>
      <c r="D115" s="73">
        <v>1080572</v>
      </c>
      <c r="E115" s="73" t="s">
        <v>228</v>
      </c>
      <c r="F115" s="73" t="s">
        <v>245</v>
      </c>
      <c r="G115" s="73" t="s">
        <v>250</v>
      </c>
      <c r="H115" s="73" t="s">
        <v>2584</v>
      </c>
      <c r="I115" s="73" t="s">
        <v>278</v>
      </c>
      <c r="J115" s="73" t="s">
        <v>1691</v>
      </c>
      <c r="K115" s="73" t="s">
        <v>278</v>
      </c>
      <c r="L115" s="86">
        <v>2000</v>
      </c>
      <c r="M115" s="73">
        <v>973965362</v>
      </c>
      <c r="N115" s="73" t="s">
        <v>294</v>
      </c>
      <c r="O115" s="73" t="s">
        <v>1647</v>
      </c>
      <c r="P115" s="73" t="str">
        <f>HYPERLINK("https://www.facebook.com/opd.chillanviejo","https://www.facebook.com/opd.chillanviejo")</f>
        <v>https://www.facebook.com/opd.chillanviejo</v>
      </c>
      <c r="Q115" s="239" t="s">
        <v>500</v>
      </c>
      <c r="R115" s="36" t="s">
        <v>2344</v>
      </c>
      <c r="S115" s="239" t="s">
        <v>500</v>
      </c>
      <c r="T115" s="78" t="s">
        <v>531</v>
      </c>
      <c r="U115" s="78" t="s">
        <v>1233</v>
      </c>
      <c r="V115" s="79">
        <v>41144</v>
      </c>
      <c r="W115" s="78">
        <v>1</v>
      </c>
      <c r="X115" s="78">
        <v>9</v>
      </c>
      <c r="Y115" s="78">
        <v>2012</v>
      </c>
      <c r="Z115" s="78">
        <v>1</v>
      </c>
      <c r="AA115" s="78">
        <v>9</v>
      </c>
      <c r="AB115" s="78">
        <v>2018</v>
      </c>
      <c r="AC115" s="80">
        <v>7</v>
      </c>
      <c r="AD115" s="81">
        <v>7.17</v>
      </c>
      <c r="AE115" s="81">
        <v>7.6</v>
      </c>
      <c r="AF115" s="81">
        <v>8.77</v>
      </c>
      <c r="AG115" s="82"/>
      <c r="AH115" s="82"/>
      <c r="AI115" s="37">
        <v>35153222.400000006</v>
      </c>
      <c r="AJ115" s="242">
        <v>0.14000000000000001</v>
      </c>
      <c r="AK115" s="83" t="s">
        <v>558</v>
      </c>
      <c r="AL115" s="7"/>
    </row>
    <row r="116" spans="1:38" s="3" customFormat="1" ht="30" customHeight="1">
      <c r="A116" s="61">
        <v>111</v>
      </c>
      <c r="B116" s="61">
        <v>8</v>
      </c>
      <c r="C116" s="451"/>
      <c r="D116" s="73">
        <v>1080696</v>
      </c>
      <c r="E116" s="73" t="s">
        <v>882</v>
      </c>
      <c r="F116" s="73" t="s">
        <v>796</v>
      </c>
      <c r="G116" s="73" t="s">
        <v>2585</v>
      </c>
      <c r="H116" s="73" t="s">
        <v>2586</v>
      </c>
      <c r="I116" s="73" t="s">
        <v>798</v>
      </c>
      <c r="J116" s="73" t="s">
        <v>263</v>
      </c>
      <c r="K116" s="73" t="s">
        <v>798</v>
      </c>
      <c r="L116" s="86">
        <v>3500</v>
      </c>
      <c r="M116" s="61" t="s">
        <v>2587</v>
      </c>
      <c r="N116" s="181" t="s">
        <v>863</v>
      </c>
      <c r="O116" s="73" t="s">
        <v>1879</v>
      </c>
      <c r="P116" s="73" t="s">
        <v>1835</v>
      </c>
      <c r="Q116" s="239" t="s">
        <v>2205</v>
      </c>
      <c r="R116" s="77" t="s">
        <v>2344</v>
      </c>
      <c r="S116" s="239" t="s">
        <v>2205</v>
      </c>
      <c r="T116" s="78" t="s">
        <v>475</v>
      </c>
      <c r="U116" s="78" t="s">
        <v>864</v>
      </c>
      <c r="V116" s="79">
        <v>42156</v>
      </c>
      <c r="W116" s="78">
        <v>1</v>
      </c>
      <c r="X116" s="78">
        <v>6</v>
      </c>
      <c r="Y116" s="78">
        <v>2015</v>
      </c>
      <c r="Z116" s="78">
        <v>1</v>
      </c>
      <c r="AA116" s="78">
        <v>6</v>
      </c>
      <c r="AB116" s="78">
        <v>2018</v>
      </c>
      <c r="AC116" s="80">
        <v>5.34</v>
      </c>
      <c r="AD116" s="82"/>
      <c r="AE116" s="82"/>
      <c r="AF116" s="82"/>
      <c r="AG116" s="82"/>
      <c r="AH116" s="82"/>
      <c r="AI116" s="361">
        <v>61518139.200000018</v>
      </c>
      <c r="AJ116" s="242">
        <v>0.14000000000000001</v>
      </c>
      <c r="AK116" s="83" t="s">
        <v>558</v>
      </c>
      <c r="AL116" s="7"/>
    </row>
    <row r="117" spans="1:38" s="3" customFormat="1" ht="30" customHeight="1">
      <c r="A117" s="61">
        <v>112</v>
      </c>
      <c r="B117" s="61">
        <v>8</v>
      </c>
      <c r="C117" s="451"/>
      <c r="D117" s="73">
        <v>1080694</v>
      </c>
      <c r="E117" s="73" t="s">
        <v>883</v>
      </c>
      <c r="F117" s="73" t="s">
        <v>797</v>
      </c>
      <c r="G117" s="73" t="s">
        <v>2460</v>
      </c>
      <c r="H117" s="73" t="s">
        <v>865</v>
      </c>
      <c r="I117" s="73" t="s">
        <v>799</v>
      </c>
      <c r="J117" s="73" t="s">
        <v>1689</v>
      </c>
      <c r="K117" s="73" t="s">
        <v>1694</v>
      </c>
      <c r="L117" s="86">
        <v>3000</v>
      </c>
      <c r="M117" s="61" t="s">
        <v>2461</v>
      </c>
      <c r="N117" s="243" t="s">
        <v>866</v>
      </c>
      <c r="O117" s="77" t="s">
        <v>1473</v>
      </c>
      <c r="P117" s="73" t="s">
        <v>1590</v>
      </c>
      <c r="Q117" s="239" t="s">
        <v>800</v>
      </c>
      <c r="R117" s="77" t="s">
        <v>867</v>
      </c>
      <c r="S117" s="239" t="s">
        <v>800</v>
      </c>
      <c r="T117" s="78" t="s">
        <v>475</v>
      </c>
      <c r="U117" s="78" t="s">
        <v>868</v>
      </c>
      <c r="V117" s="79">
        <v>42156</v>
      </c>
      <c r="W117" s="78">
        <v>1</v>
      </c>
      <c r="X117" s="78">
        <v>6</v>
      </c>
      <c r="Y117" s="78">
        <v>2015</v>
      </c>
      <c r="Z117" s="78">
        <v>1</v>
      </c>
      <c r="AA117" s="78">
        <v>6</v>
      </c>
      <c r="AB117" s="78">
        <v>2018</v>
      </c>
      <c r="AC117" s="80">
        <v>6.29</v>
      </c>
      <c r="AD117" s="82"/>
      <c r="AE117" s="82"/>
      <c r="AF117" s="82"/>
      <c r="AG117" s="82"/>
      <c r="AH117" s="82"/>
      <c r="AI117" s="25">
        <v>52729833.600000009</v>
      </c>
      <c r="AJ117" s="242">
        <v>0.14000000000000001</v>
      </c>
      <c r="AK117" s="83" t="s">
        <v>558</v>
      </c>
      <c r="AL117" s="7"/>
    </row>
    <row r="118" spans="1:38" s="3" customFormat="1" ht="30" customHeight="1">
      <c r="A118" s="61">
        <v>113</v>
      </c>
      <c r="B118" s="61">
        <v>8</v>
      </c>
      <c r="C118" s="451"/>
      <c r="D118" s="73">
        <v>1080695</v>
      </c>
      <c r="E118" s="73" t="s">
        <v>801</v>
      </c>
      <c r="F118" s="73" t="s">
        <v>802</v>
      </c>
      <c r="G118" s="73" t="s">
        <v>2513</v>
      </c>
      <c r="H118" s="36" t="s">
        <v>1358</v>
      </c>
      <c r="I118" s="73" t="s">
        <v>804</v>
      </c>
      <c r="J118" s="73" t="s">
        <v>263</v>
      </c>
      <c r="K118" s="73" t="s">
        <v>804</v>
      </c>
      <c r="L118" s="86">
        <v>2900</v>
      </c>
      <c r="M118" s="243" t="s">
        <v>2514</v>
      </c>
      <c r="N118" s="412" t="s">
        <v>2515</v>
      </c>
      <c r="O118" s="77" t="s">
        <v>1474</v>
      </c>
      <c r="P118" s="73" t="s">
        <v>1591</v>
      </c>
      <c r="Q118" s="239" t="s">
        <v>2206</v>
      </c>
      <c r="R118" s="87" t="s">
        <v>869</v>
      </c>
      <c r="S118" s="239" t="s">
        <v>2206</v>
      </c>
      <c r="T118" s="78" t="s">
        <v>475</v>
      </c>
      <c r="U118" s="78" t="s">
        <v>870</v>
      </c>
      <c r="V118" s="79">
        <v>42156</v>
      </c>
      <c r="W118" s="78">
        <v>1</v>
      </c>
      <c r="X118" s="78">
        <v>6</v>
      </c>
      <c r="Y118" s="78">
        <v>2015</v>
      </c>
      <c r="Z118" s="78">
        <v>1</v>
      </c>
      <c r="AA118" s="78">
        <v>6</v>
      </c>
      <c r="AB118" s="78">
        <v>2018</v>
      </c>
      <c r="AC118" s="80">
        <v>6.69</v>
      </c>
      <c r="AD118" s="82"/>
      <c r="AE118" s="82"/>
      <c r="AF118" s="82"/>
      <c r="AG118" s="82"/>
      <c r="AH118" s="82"/>
      <c r="AI118" s="366">
        <v>50972172.480000012</v>
      </c>
      <c r="AJ118" s="242">
        <v>0.14000000000000001</v>
      </c>
      <c r="AK118" s="83" t="s">
        <v>558</v>
      </c>
      <c r="AL118" s="7"/>
    </row>
    <row r="119" spans="1:38" s="3" customFormat="1" ht="30" customHeight="1">
      <c r="A119" s="61">
        <v>114</v>
      </c>
      <c r="B119" s="61">
        <v>8</v>
      </c>
      <c r="C119" s="451"/>
      <c r="D119" s="73">
        <v>1080693</v>
      </c>
      <c r="E119" s="73" t="s">
        <v>884</v>
      </c>
      <c r="F119" s="73" t="s">
        <v>803</v>
      </c>
      <c r="G119" s="73" t="s">
        <v>871</v>
      </c>
      <c r="H119" s="73" t="s">
        <v>872</v>
      </c>
      <c r="I119" s="73" t="s">
        <v>805</v>
      </c>
      <c r="J119" s="73" t="s">
        <v>1691</v>
      </c>
      <c r="K119" s="73" t="s">
        <v>1695</v>
      </c>
      <c r="L119" s="86">
        <v>3000</v>
      </c>
      <c r="M119" s="243" t="s">
        <v>1356</v>
      </c>
      <c r="N119" s="77" t="s">
        <v>873</v>
      </c>
      <c r="O119" s="77" t="s">
        <v>1624</v>
      </c>
      <c r="P119" s="73" t="s">
        <v>1592</v>
      </c>
      <c r="Q119" s="239" t="s">
        <v>2269</v>
      </c>
      <c r="R119" s="77" t="s">
        <v>2298</v>
      </c>
      <c r="S119" s="239" t="s">
        <v>2269</v>
      </c>
      <c r="T119" s="78" t="s">
        <v>475</v>
      </c>
      <c r="U119" s="78" t="s">
        <v>874</v>
      </c>
      <c r="V119" s="79">
        <v>42156</v>
      </c>
      <c r="W119" s="78">
        <v>1</v>
      </c>
      <c r="X119" s="78">
        <v>6</v>
      </c>
      <c r="Y119" s="78">
        <v>2015</v>
      </c>
      <c r="Z119" s="78">
        <v>1</v>
      </c>
      <c r="AA119" s="78">
        <v>6</v>
      </c>
      <c r="AB119" s="78">
        <v>2018</v>
      </c>
      <c r="AC119" s="80">
        <v>8.17</v>
      </c>
      <c r="AD119" s="82"/>
      <c r="AE119" s="82"/>
      <c r="AF119" s="82"/>
      <c r="AG119" s="82"/>
      <c r="AH119" s="82"/>
      <c r="AI119" s="25">
        <v>52729833.600000009</v>
      </c>
      <c r="AJ119" s="242">
        <v>0.14000000000000001</v>
      </c>
      <c r="AK119" s="83" t="s">
        <v>558</v>
      </c>
      <c r="AL119" s="7"/>
    </row>
    <row r="120" spans="1:38" s="3" customFormat="1" ht="30" customHeight="1">
      <c r="A120" s="61">
        <v>115</v>
      </c>
      <c r="B120" s="61">
        <v>8</v>
      </c>
      <c r="C120" s="451"/>
      <c r="D120" s="73">
        <v>1080701</v>
      </c>
      <c r="E120" s="73" t="s">
        <v>970</v>
      </c>
      <c r="F120" s="73" t="s">
        <v>806</v>
      </c>
      <c r="G120" s="73" t="s">
        <v>2537</v>
      </c>
      <c r="H120" s="73" t="s">
        <v>1355</v>
      </c>
      <c r="I120" s="73" t="s">
        <v>808</v>
      </c>
      <c r="J120" s="73" t="s">
        <v>1691</v>
      </c>
      <c r="K120" s="73" t="s">
        <v>808</v>
      </c>
      <c r="L120" s="86">
        <v>2500</v>
      </c>
      <c r="M120" s="73" t="s">
        <v>1357</v>
      </c>
      <c r="N120" s="77" t="s">
        <v>2538</v>
      </c>
      <c r="O120" s="77" t="s">
        <v>1475</v>
      </c>
      <c r="P120" s="73" t="s">
        <v>1593</v>
      </c>
      <c r="Q120" s="239" t="s">
        <v>810</v>
      </c>
      <c r="R120" s="77" t="s">
        <v>875</v>
      </c>
      <c r="S120" s="239" t="s">
        <v>810</v>
      </c>
      <c r="T120" s="78" t="s">
        <v>475</v>
      </c>
      <c r="U120" s="78" t="s">
        <v>876</v>
      </c>
      <c r="V120" s="79">
        <v>42156</v>
      </c>
      <c r="W120" s="78">
        <v>1</v>
      </c>
      <c r="X120" s="78">
        <v>6</v>
      </c>
      <c r="Y120" s="78">
        <v>2015</v>
      </c>
      <c r="Z120" s="78">
        <v>1</v>
      </c>
      <c r="AA120" s="78">
        <v>6</v>
      </c>
      <c r="AB120" s="78">
        <v>2018</v>
      </c>
      <c r="AC120" s="80">
        <v>8.34</v>
      </c>
      <c r="AD120" s="82"/>
      <c r="AE120" s="82"/>
      <c r="AF120" s="82"/>
      <c r="AG120" s="82"/>
      <c r="AH120" s="82"/>
      <c r="AI120" s="37">
        <v>43941528.000000015</v>
      </c>
      <c r="AJ120" s="242">
        <v>0.14000000000000001</v>
      </c>
      <c r="AK120" s="83" t="s">
        <v>558</v>
      </c>
      <c r="AL120" s="7"/>
    </row>
    <row r="121" spans="1:38" s="3" customFormat="1" ht="47.25" customHeight="1">
      <c r="A121" s="61">
        <v>116</v>
      </c>
      <c r="B121" s="61">
        <v>8</v>
      </c>
      <c r="C121" s="451"/>
      <c r="D121" s="73">
        <v>1080698</v>
      </c>
      <c r="E121" s="73" t="s">
        <v>909</v>
      </c>
      <c r="F121" s="73" t="s">
        <v>807</v>
      </c>
      <c r="G121" s="73" t="s">
        <v>877</v>
      </c>
      <c r="H121" s="73" t="s">
        <v>2494</v>
      </c>
      <c r="I121" s="73" t="s">
        <v>809</v>
      </c>
      <c r="J121" s="73" t="s">
        <v>1691</v>
      </c>
      <c r="K121" s="73" t="s">
        <v>1696</v>
      </c>
      <c r="L121" s="86">
        <v>3000</v>
      </c>
      <c r="M121" s="73" t="s">
        <v>2495</v>
      </c>
      <c r="N121" s="77" t="s">
        <v>878</v>
      </c>
      <c r="O121" s="77" t="s">
        <v>1622</v>
      </c>
      <c r="P121" s="73" t="s">
        <v>1594</v>
      </c>
      <c r="Q121" s="239" t="s">
        <v>2270</v>
      </c>
      <c r="R121" s="77" t="s">
        <v>879</v>
      </c>
      <c r="S121" s="239" t="s">
        <v>2270</v>
      </c>
      <c r="T121" s="78" t="s">
        <v>475</v>
      </c>
      <c r="U121" s="78" t="s">
        <v>880</v>
      </c>
      <c r="V121" s="79">
        <v>42156</v>
      </c>
      <c r="W121" s="78">
        <v>1</v>
      </c>
      <c r="X121" s="78">
        <v>6</v>
      </c>
      <c r="Y121" s="78">
        <v>2015</v>
      </c>
      <c r="Z121" s="78">
        <v>1</v>
      </c>
      <c r="AA121" s="78">
        <v>6</v>
      </c>
      <c r="AB121" s="78">
        <v>2018</v>
      </c>
      <c r="AC121" s="80">
        <v>7.41</v>
      </c>
      <c r="AD121" s="82"/>
      <c r="AE121" s="82"/>
      <c r="AF121" s="82"/>
      <c r="AG121" s="82"/>
      <c r="AH121" s="82"/>
      <c r="AI121" s="25">
        <v>52729833.600000009</v>
      </c>
      <c r="AJ121" s="242">
        <v>0.14000000000000001</v>
      </c>
      <c r="AK121" s="83" t="s">
        <v>558</v>
      </c>
      <c r="AL121" s="7"/>
    </row>
    <row r="122" spans="1:38" s="3" customFormat="1" ht="42.75" customHeight="1">
      <c r="A122" s="61">
        <v>117</v>
      </c>
      <c r="B122" s="61">
        <v>8</v>
      </c>
      <c r="C122" s="451"/>
      <c r="D122" s="73">
        <v>1080713</v>
      </c>
      <c r="E122" s="73" t="s">
        <v>989</v>
      </c>
      <c r="F122" s="73" t="s">
        <v>1022</v>
      </c>
      <c r="G122" s="73" t="s">
        <v>2498</v>
      </c>
      <c r="H122" s="73" t="s">
        <v>1191</v>
      </c>
      <c r="I122" s="73" t="s">
        <v>1026</v>
      </c>
      <c r="J122" s="73" t="s">
        <v>263</v>
      </c>
      <c r="K122" s="73" t="s">
        <v>1026</v>
      </c>
      <c r="L122" s="86">
        <v>2000</v>
      </c>
      <c r="M122" s="73" t="s">
        <v>2499</v>
      </c>
      <c r="N122" s="77" t="s">
        <v>1181</v>
      </c>
      <c r="O122" s="77" t="s">
        <v>1476</v>
      </c>
      <c r="P122" s="73" t="s">
        <v>1595</v>
      </c>
      <c r="Q122" s="239" t="s">
        <v>1072</v>
      </c>
      <c r="R122" s="77" t="s">
        <v>2297</v>
      </c>
      <c r="S122" s="239" t="s">
        <v>1072</v>
      </c>
      <c r="T122" s="78" t="s">
        <v>475</v>
      </c>
      <c r="U122" s="78" t="s">
        <v>1187</v>
      </c>
      <c r="V122" s="79">
        <v>42209</v>
      </c>
      <c r="W122" s="78">
        <v>24</v>
      </c>
      <c r="X122" s="78">
        <v>7</v>
      </c>
      <c r="Y122" s="78">
        <v>2015</v>
      </c>
      <c r="Z122" s="78">
        <v>24</v>
      </c>
      <c r="AA122" s="78">
        <v>7</v>
      </c>
      <c r="AB122" s="78">
        <v>2018</v>
      </c>
      <c r="AC122" s="80">
        <v>7.8</v>
      </c>
      <c r="AD122" s="82"/>
      <c r="AE122" s="82"/>
      <c r="AF122" s="82"/>
      <c r="AG122" s="82"/>
      <c r="AH122" s="82"/>
      <c r="AI122" s="37">
        <v>35153222.400000006</v>
      </c>
      <c r="AJ122" s="242">
        <v>0.14000000000000001</v>
      </c>
      <c r="AK122" s="83" t="s">
        <v>558</v>
      </c>
      <c r="AL122" s="7"/>
    </row>
    <row r="123" spans="1:38" s="3" customFormat="1" ht="30" customHeight="1">
      <c r="A123" s="61">
        <v>118</v>
      </c>
      <c r="B123" s="61">
        <v>8</v>
      </c>
      <c r="C123" s="451"/>
      <c r="D123" s="73">
        <v>1080712</v>
      </c>
      <c r="E123" s="73" t="s">
        <v>990</v>
      </c>
      <c r="F123" s="73" t="s">
        <v>1023</v>
      </c>
      <c r="G123" s="73" t="s">
        <v>1182</v>
      </c>
      <c r="H123" s="73" t="s">
        <v>2588</v>
      </c>
      <c r="I123" s="73" t="s">
        <v>1027</v>
      </c>
      <c r="J123" s="73" t="s">
        <v>1689</v>
      </c>
      <c r="K123" s="73" t="s">
        <v>1027</v>
      </c>
      <c r="L123" s="86">
        <v>2900</v>
      </c>
      <c r="M123" s="73" t="s">
        <v>2589</v>
      </c>
      <c r="N123" s="87" t="s">
        <v>1183</v>
      </c>
      <c r="O123" s="73" t="s">
        <v>1647</v>
      </c>
      <c r="P123" s="73" t="s">
        <v>1647</v>
      </c>
      <c r="Q123" s="239" t="s">
        <v>1073</v>
      </c>
      <c r="R123" s="77" t="s">
        <v>1118</v>
      </c>
      <c r="S123" s="239" t="s">
        <v>1073</v>
      </c>
      <c r="T123" s="78" t="s">
        <v>475</v>
      </c>
      <c r="U123" s="78" t="s">
        <v>1188</v>
      </c>
      <c r="V123" s="79">
        <v>42209</v>
      </c>
      <c r="W123" s="78">
        <v>24</v>
      </c>
      <c r="X123" s="78">
        <v>7</v>
      </c>
      <c r="Y123" s="78">
        <v>2015</v>
      </c>
      <c r="Z123" s="78">
        <v>24</v>
      </c>
      <c r="AA123" s="78">
        <v>7</v>
      </c>
      <c r="AB123" s="78">
        <v>2018</v>
      </c>
      <c r="AC123" s="80">
        <v>7.2</v>
      </c>
      <c r="AD123" s="82"/>
      <c r="AE123" s="82"/>
      <c r="AF123" s="82"/>
      <c r="AG123" s="82"/>
      <c r="AH123" s="82"/>
      <c r="AI123" s="366">
        <v>50972172.480000012</v>
      </c>
      <c r="AJ123" s="242">
        <v>0.14000000000000001</v>
      </c>
      <c r="AK123" s="83" t="s">
        <v>558</v>
      </c>
      <c r="AL123" s="7"/>
    </row>
    <row r="124" spans="1:38" s="3" customFormat="1" ht="30" customHeight="1">
      <c r="A124" s="61">
        <v>119</v>
      </c>
      <c r="B124" s="61">
        <v>8</v>
      </c>
      <c r="C124" s="451"/>
      <c r="D124" s="73">
        <v>1080714</v>
      </c>
      <c r="E124" s="73" t="s">
        <v>991</v>
      </c>
      <c r="F124" s="73" t="s">
        <v>1024</v>
      </c>
      <c r="G124" s="73" t="s">
        <v>2471</v>
      </c>
      <c r="H124" s="73" t="s">
        <v>1192</v>
      </c>
      <c r="I124" s="73" t="s">
        <v>1028</v>
      </c>
      <c r="J124" s="73" t="s">
        <v>1689</v>
      </c>
      <c r="K124" s="73" t="s">
        <v>1028</v>
      </c>
      <c r="L124" s="86">
        <v>2500</v>
      </c>
      <c r="M124" s="73" t="s">
        <v>1186</v>
      </c>
      <c r="N124" s="77" t="s">
        <v>1184</v>
      </c>
      <c r="O124" s="77" t="s">
        <v>1477</v>
      </c>
      <c r="P124" s="73" t="s">
        <v>1596</v>
      </c>
      <c r="Q124" s="239" t="s">
        <v>1074</v>
      </c>
      <c r="R124" s="77" t="s">
        <v>1119</v>
      </c>
      <c r="S124" s="239" t="s">
        <v>1074</v>
      </c>
      <c r="T124" s="78" t="s">
        <v>475</v>
      </c>
      <c r="U124" s="78" t="s">
        <v>1189</v>
      </c>
      <c r="V124" s="79">
        <v>42209</v>
      </c>
      <c r="W124" s="78">
        <v>24</v>
      </c>
      <c r="X124" s="78">
        <v>7</v>
      </c>
      <c r="Y124" s="78">
        <v>2015</v>
      </c>
      <c r="Z124" s="78">
        <v>24</v>
      </c>
      <c r="AA124" s="78">
        <v>7</v>
      </c>
      <c r="AB124" s="78">
        <v>2018</v>
      </c>
      <c r="AC124" s="80">
        <v>7.71</v>
      </c>
      <c r="AD124" s="82"/>
      <c r="AE124" s="82"/>
      <c r="AF124" s="82"/>
      <c r="AG124" s="82"/>
      <c r="AH124" s="82"/>
      <c r="AI124" s="37">
        <v>43941528.000000015</v>
      </c>
      <c r="AJ124" s="242">
        <v>0.14000000000000001</v>
      </c>
      <c r="AK124" s="83" t="s">
        <v>558</v>
      </c>
      <c r="AL124" s="7"/>
    </row>
    <row r="125" spans="1:38" s="3" customFormat="1" ht="30" customHeight="1">
      <c r="A125" s="61">
        <v>120</v>
      </c>
      <c r="B125" s="61">
        <v>8</v>
      </c>
      <c r="C125" s="451"/>
      <c r="D125" s="73">
        <v>1080715</v>
      </c>
      <c r="E125" s="73" t="s">
        <v>1056</v>
      </c>
      <c r="F125" s="73" t="s">
        <v>1025</v>
      </c>
      <c r="G125" s="73" t="s">
        <v>2500</v>
      </c>
      <c r="H125" s="73" t="s">
        <v>1193</v>
      </c>
      <c r="I125" s="73" t="s">
        <v>1029</v>
      </c>
      <c r="J125" s="73" t="s">
        <v>1691</v>
      </c>
      <c r="K125" s="73" t="s">
        <v>1697</v>
      </c>
      <c r="L125" s="86">
        <v>3000</v>
      </c>
      <c r="M125" s="73" t="s">
        <v>2590</v>
      </c>
      <c r="N125" s="77" t="s">
        <v>1185</v>
      </c>
      <c r="O125" s="73" t="s">
        <v>1838</v>
      </c>
      <c r="P125" s="73" t="s">
        <v>1597</v>
      </c>
      <c r="Q125" s="239" t="s">
        <v>1075</v>
      </c>
      <c r="R125" s="77" t="s">
        <v>1120</v>
      </c>
      <c r="S125" s="239" t="s">
        <v>1075</v>
      </c>
      <c r="T125" s="78" t="s">
        <v>475</v>
      </c>
      <c r="U125" s="78" t="s">
        <v>1190</v>
      </c>
      <c r="V125" s="79">
        <v>42209</v>
      </c>
      <c r="W125" s="78">
        <v>24</v>
      </c>
      <c r="X125" s="78">
        <v>7</v>
      </c>
      <c r="Y125" s="78">
        <v>2015</v>
      </c>
      <c r="Z125" s="78">
        <v>24</v>
      </c>
      <c r="AA125" s="78">
        <v>7</v>
      </c>
      <c r="AB125" s="78">
        <v>2018</v>
      </c>
      <c r="AC125" s="80">
        <v>7.82</v>
      </c>
      <c r="AD125" s="82"/>
      <c r="AE125" s="82"/>
      <c r="AF125" s="82"/>
      <c r="AG125" s="82"/>
      <c r="AH125" s="82"/>
      <c r="AI125" s="25">
        <v>52729833.600000009</v>
      </c>
      <c r="AJ125" s="242">
        <v>0.14000000000000001</v>
      </c>
      <c r="AK125" s="83" t="s">
        <v>558</v>
      </c>
      <c r="AL125" s="7"/>
    </row>
    <row r="126" spans="1:38" s="3" customFormat="1" ht="30" customHeight="1">
      <c r="A126" s="61">
        <v>121</v>
      </c>
      <c r="B126" s="61">
        <v>8</v>
      </c>
      <c r="C126" s="451"/>
      <c r="D126" s="73">
        <v>1080763</v>
      </c>
      <c r="E126" s="73" t="s">
        <v>1386</v>
      </c>
      <c r="F126" s="73" t="s">
        <v>1219</v>
      </c>
      <c r="G126" s="73" t="s">
        <v>1243</v>
      </c>
      <c r="H126" s="243" t="s">
        <v>1244</v>
      </c>
      <c r="I126" s="243" t="s">
        <v>1245</v>
      </c>
      <c r="J126" s="36" t="s">
        <v>269</v>
      </c>
      <c r="K126" s="36" t="s">
        <v>1698</v>
      </c>
      <c r="L126" s="244">
        <v>3000</v>
      </c>
      <c r="M126" s="243" t="s">
        <v>2539</v>
      </c>
      <c r="N126" s="180" t="s">
        <v>2540</v>
      </c>
      <c r="O126" s="77" t="s">
        <v>1478</v>
      </c>
      <c r="P126" s="73" t="s">
        <v>1834</v>
      </c>
      <c r="Q126" s="239" t="s">
        <v>1239</v>
      </c>
      <c r="R126" s="77" t="s">
        <v>2289</v>
      </c>
      <c r="S126" s="239" t="s">
        <v>1239</v>
      </c>
      <c r="T126" s="78" t="s">
        <v>475</v>
      </c>
      <c r="U126" s="78" t="s">
        <v>1387</v>
      </c>
      <c r="V126" s="79">
        <v>42271</v>
      </c>
      <c r="W126" s="78">
        <v>24</v>
      </c>
      <c r="X126" s="78">
        <v>9</v>
      </c>
      <c r="Y126" s="78">
        <v>2015</v>
      </c>
      <c r="Z126" s="78">
        <v>24</v>
      </c>
      <c r="AA126" s="78">
        <v>9</v>
      </c>
      <c r="AB126" s="78">
        <v>2018</v>
      </c>
      <c r="AC126" s="159"/>
      <c r="AD126" s="82"/>
      <c r="AE126" s="82"/>
      <c r="AF126" s="82"/>
      <c r="AG126" s="82"/>
      <c r="AH126" s="82"/>
      <c r="AI126" s="25">
        <v>52729833.600000009</v>
      </c>
      <c r="AJ126" s="242">
        <v>0.14000000000000001</v>
      </c>
      <c r="AK126" s="83" t="s">
        <v>558</v>
      </c>
      <c r="AL126" s="7"/>
    </row>
    <row r="127" spans="1:38" s="3" customFormat="1" ht="30" customHeight="1">
      <c r="A127" s="61">
        <v>122</v>
      </c>
      <c r="B127" s="88">
        <v>8</v>
      </c>
      <c r="C127" s="451"/>
      <c r="D127" s="108">
        <v>1080823</v>
      </c>
      <c r="E127" s="108" t="s">
        <v>1980</v>
      </c>
      <c r="F127" s="108" t="s">
        <v>1912</v>
      </c>
      <c r="G127" s="108" t="s">
        <v>1983</v>
      </c>
      <c r="H127" s="184" t="s">
        <v>1982</v>
      </c>
      <c r="I127" s="245" t="s">
        <v>1913</v>
      </c>
      <c r="J127" s="184" t="s">
        <v>269</v>
      </c>
      <c r="K127" s="184" t="s">
        <v>1913</v>
      </c>
      <c r="L127" s="246">
        <v>2500</v>
      </c>
      <c r="M127" s="108" t="s">
        <v>2469</v>
      </c>
      <c r="N127" s="206" t="s">
        <v>1984</v>
      </c>
      <c r="O127" s="111" t="s">
        <v>2135</v>
      </c>
      <c r="P127" s="108" t="s">
        <v>1988</v>
      </c>
      <c r="Q127" s="247" t="s">
        <v>1929</v>
      </c>
      <c r="R127" s="111" t="s">
        <v>2000</v>
      </c>
      <c r="S127" s="247" t="s">
        <v>1929</v>
      </c>
      <c r="T127" s="113" t="s">
        <v>475</v>
      </c>
      <c r="U127" s="113" t="s">
        <v>1981</v>
      </c>
      <c r="V127" s="114">
        <v>42492</v>
      </c>
      <c r="W127" s="113">
        <v>29</v>
      </c>
      <c r="X127" s="113">
        <v>4</v>
      </c>
      <c r="Y127" s="113">
        <v>2016</v>
      </c>
      <c r="Z127" s="113">
        <v>29</v>
      </c>
      <c r="AA127" s="113">
        <v>4</v>
      </c>
      <c r="AB127" s="113">
        <v>2019</v>
      </c>
      <c r="AC127" s="205"/>
      <c r="AD127" s="116"/>
      <c r="AE127" s="116"/>
      <c r="AF127" s="116"/>
      <c r="AG127" s="116"/>
      <c r="AH127" s="116"/>
      <c r="AI127" s="363">
        <v>43941528.000000015</v>
      </c>
      <c r="AJ127" s="242">
        <v>0.14000000000000001</v>
      </c>
      <c r="AK127" s="118" t="s">
        <v>558</v>
      </c>
      <c r="AL127" s="7"/>
    </row>
    <row r="128" spans="1:38" s="3" customFormat="1" ht="30" customHeight="1">
      <c r="A128" s="61">
        <v>123</v>
      </c>
      <c r="B128" s="88">
        <v>8</v>
      </c>
      <c r="C128" s="451"/>
      <c r="D128" s="108">
        <v>1080825</v>
      </c>
      <c r="E128" s="108" t="s">
        <v>2010</v>
      </c>
      <c r="F128" s="108" t="s">
        <v>2011</v>
      </c>
      <c r="G128" s="108" t="s">
        <v>2472</v>
      </c>
      <c r="H128" s="108" t="s">
        <v>2060</v>
      </c>
      <c r="I128" s="245" t="s">
        <v>2012</v>
      </c>
      <c r="J128" s="184" t="s">
        <v>263</v>
      </c>
      <c r="K128" s="184" t="s">
        <v>2012</v>
      </c>
      <c r="L128" s="246">
        <v>2500</v>
      </c>
      <c r="M128" s="184" t="s">
        <v>2473</v>
      </c>
      <c r="N128" s="206" t="s">
        <v>2054</v>
      </c>
      <c r="O128" s="111" t="s">
        <v>1647</v>
      </c>
      <c r="P128" s="108" t="s">
        <v>2119</v>
      </c>
      <c r="Q128" s="247" t="s">
        <v>2037</v>
      </c>
      <c r="R128" s="111" t="s">
        <v>2105</v>
      </c>
      <c r="S128" s="247" t="s">
        <v>2037</v>
      </c>
      <c r="T128" s="113" t="s">
        <v>475</v>
      </c>
      <c r="U128" s="113" t="s">
        <v>2108</v>
      </c>
      <c r="V128" s="114">
        <v>42587</v>
      </c>
      <c r="W128" s="113">
        <v>11</v>
      </c>
      <c r="X128" s="113">
        <v>7</v>
      </c>
      <c r="Y128" s="113">
        <v>2016</v>
      </c>
      <c r="Z128" s="113">
        <v>11</v>
      </c>
      <c r="AA128" s="113">
        <v>7</v>
      </c>
      <c r="AB128" s="113">
        <v>2019</v>
      </c>
      <c r="AC128" s="107"/>
      <c r="AD128" s="116"/>
      <c r="AE128" s="116"/>
      <c r="AF128" s="116"/>
      <c r="AG128" s="116"/>
      <c r="AH128" s="116"/>
      <c r="AI128" s="363">
        <v>43941528.000000015</v>
      </c>
      <c r="AJ128" s="248">
        <v>0.14000000000000001</v>
      </c>
      <c r="AK128" s="118" t="s">
        <v>558</v>
      </c>
      <c r="AL128" s="7"/>
    </row>
    <row r="129" spans="1:38" s="3" customFormat="1" ht="30" customHeight="1">
      <c r="A129" s="61">
        <v>124</v>
      </c>
      <c r="B129" s="89">
        <v>8</v>
      </c>
      <c r="C129" s="452"/>
      <c r="D129" s="92">
        <v>1080753</v>
      </c>
      <c r="E129" s="92" t="s">
        <v>1218</v>
      </c>
      <c r="F129" s="92" t="s">
        <v>1220</v>
      </c>
      <c r="G129" s="92" t="s">
        <v>2591</v>
      </c>
      <c r="H129" s="21" t="s">
        <v>2592</v>
      </c>
      <c r="I129" s="249" t="s">
        <v>1246</v>
      </c>
      <c r="J129" s="21" t="s">
        <v>1699</v>
      </c>
      <c r="K129" s="21" t="s">
        <v>1246</v>
      </c>
      <c r="L129" s="250">
        <v>3000</v>
      </c>
      <c r="M129" s="89" t="s">
        <v>2593</v>
      </c>
      <c r="N129" s="413" t="s">
        <v>2594</v>
      </c>
      <c r="O129" s="94" t="s">
        <v>1479</v>
      </c>
      <c r="P129" s="92" t="s">
        <v>1598</v>
      </c>
      <c r="Q129" s="251" t="s">
        <v>1240</v>
      </c>
      <c r="R129" s="94" t="s">
        <v>1635</v>
      </c>
      <c r="S129" s="251" t="s">
        <v>1240</v>
      </c>
      <c r="T129" s="97" t="s">
        <v>475</v>
      </c>
      <c r="U129" s="97" t="s">
        <v>1381</v>
      </c>
      <c r="V129" s="98">
        <v>42271</v>
      </c>
      <c r="W129" s="97">
        <v>24</v>
      </c>
      <c r="X129" s="97">
        <v>9</v>
      </c>
      <c r="Y129" s="97">
        <v>2015</v>
      </c>
      <c r="Z129" s="97">
        <v>24</v>
      </c>
      <c r="AA129" s="97">
        <v>9</v>
      </c>
      <c r="AB129" s="97">
        <v>2018</v>
      </c>
      <c r="AC129" s="99">
        <v>8.39</v>
      </c>
      <c r="AD129" s="100"/>
      <c r="AE129" s="100"/>
      <c r="AF129" s="100"/>
      <c r="AG129" s="100"/>
      <c r="AH129" s="100"/>
      <c r="AI129" s="397">
        <v>52729833.600000009</v>
      </c>
      <c r="AJ129" s="248">
        <v>0.14000000000000001</v>
      </c>
      <c r="AK129" s="101" t="s">
        <v>558</v>
      </c>
      <c r="AL129" s="7"/>
    </row>
    <row r="130" spans="1:38" ht="45" customHeight="1">
      <c r="A130" s="61">
        <v>125</v>
      </c>
      <c r="B130" s="62">
        <v>9</v>
      </c>
      <c r="C130" s="458" t="s">
        <v>2625</v>
      </c>
      <c r="D130" s="63">
        <v>1090383</v>
      </c>
      <c r="E130" s="102" t="s">
        <v>295</v>
      </c>
      <c r="F130" s="102" t="s">
        <v>296</v>
      </c>
      <c r="G130" s="63" t="s">
        <v>307</v>
      </c>
      <c r="H130" s="63" t="s">
        <v>311</v>
      </c>
      <c r="I130" s="63" t="s">
        <v>316</v>
      </c>
      <c r="J130" s="63" t="s">
        <v>1700</v>
      </c>
      <c r="K130" s="63" t="s">
        <v>316</v>
      </c>
      <c r="L130" s="64">
        <v>5000</v>
      </c>
      <c r="M130" s="63" t="s">
        <v>688</v>
      </c>
      <c r="N130" s="103" t="s">
        <v>689</v>
      </c>
      <c r="O130" s="63" t="s">
        <v>1480</v>
      </c>
      <c r="P130" s="63" t="str">
        <f>HYPERLINK("https://www.facebook.com/OpdLchTemuco","https://www.facebook.com/OpdLchTemuco")</f>
        <v>https://www.facebook.com/OpdLchTemuco</v>
      </c>
      <c r="Q130" s="252" t="s">
        <v>501</v>
      </c>
      <c r="R130" s="67" t="s">
        <v>573</v>
      </c>
      <c r="S130" s="252" t="s">
        <v>501</v>
      </c>
      <c r="T130" s="68" t="s">
        <v>475</v>
      </c>
      <c r="U130" s="68" t="s">
        <v>1110</v>
      </c>
      <c r="V130" s="69">
        <v>42156</v>
      </c>
      <c r="W130" s="68">
        <v>1</v>
      </c>
      <c r="X130" s="68">
        <v>6</v>
      </c>
      <c r="Y130" s="68">
        <v>2015</v>
      </c>
      <c r="Z130" s="68">
        <v>1</v>
      </c>
      <c r="AA130" s="68">
        <v>6</v>
      </c>
      <c r="AB130" s="68">
        <v>2017</v>
      </c>
      <c r="AC130" s="253">
        <v>8.52</v>
      </c>
      <c r="AD130" s="71"/>
      <c r="AE130" s="71"/>
      <c r="AF130" s="71"/>
      <c r="AG130" s="71"/>
      <c r="AH130" s="71"/>
      <c r="AI130" s="403">
        <v>87883056.00000003</v>
      </c>
      <c r="AJ130" s="39">
        <v>0.14000000000000001</v>
      </c>
      <c r="AK130" s="72" t="s">
        <v>572</v>
      </c>
      <c r="AL130" s="7"/>
    </row>
    <row r="131" spans="1:38" ht="30" customHeight="1">
      <c r="A131" s="61">
        <v>126</v>
      </c>
      <c r="B131" s="61">
        <v>9</v>
      </c>
      <c r="C131" s="459"/>
      <c r="D131" s="73">
        <v>1090419</v>
      </c>
      <c r="E131" s="84" t="s">
        <v>1221</v>
      </c>
      <c r="F131" s="84" t="s">
        <v>297</v>
      </c>
      <c r="G131" s="73" t="s">
        <v>1741</v>
      </c>
      <c r="H131" s="73" t="s">
        <v>312</v>
      </c>
      <c r="I131" s="73" t="s">
        <v>317</v>
      </c>
      <c r="J131" s="73" t="s">
        <v>1701</v>
      </c>
      <c r="K131" s="73" t="s">
        <v>317</v>
      </c>
      <c r="L131" s="86">
        <v>4200</v>
      </c>
      <c r="M131" s="73" t="s">
        <v>327</v>
      </c>
      <c r="N131" s="73" t="s">
        <v>331</v>
      </c>
      <c r="O131" s="73" t="s">
        <v>1481</v>
      </c>
      <c r="P131" s="77" t="s">
        <v>690</v>
      </c>
      <c r="Q131" s="254" t="s">
        <v>2234</v>
      </c>
      <c r="R131" s="36" t="s">
        <v>2344</v>
      </c>
      <c r="S131" s="254" t="s">
        <v>2234</v>
      </c>
      <c r="T131" s="78" t="s">
        <v>475</v>
      </c>
      <c r="U131" s="78" t="s">
        <v>1395</v>
      </c>
      <c r="V131" s="79">
        <v>42299</v>
      </c>
      <c r="W131" s="78">
        <v>24</v>
      </c>
      <c r="X131" s="78">
        <v>9</v>
      </c>
      <c r="Y131" s="78">
        <v>2015</v>
      </c>
      <c r="Z131" s="78">
        <v>24</v>
      </c>
      <c r="AA131" s="78">
        <v>9</v>
      </c>
      <c r="AB131" s="78">
        <v>2018</v>
      </c>
      <c r="AC131" s="159"/>
      <c r="AD131" s="82"/>
      <c r="AE131" s="82"/>
      <c r="AF131" s="82"/>
      <c r="AG131" s="82"/>
      <c r="AH131" s="82"/>
      <c r="AI131" s="379">
        <v>73821767.040000021</v>
      </c>
      <c r="AJ131" s="39">
        <v>0.14000000000000001</v>
      </c>
      <c r="AK131" s="83" t="s">
        <v>558</v>
      </c>
      <c r="AL131" s="7"/>
    </row>
    <row r="132" spans="1:38" s="3" customFormat="1" ht="42" customHeight="1">
      <c r="A132" s="61">
        <v>127</v>
      </c>
      <c r="B132" s="61">
        <v>9</v>
      </c>
      <c r="C132" s="459"/>
      <c r="D132" s="73"/>
      <c r="E132" s="84" t="s">
        <v>509</v>
      </c>
      <c r="F132" s="84" t="s">
        <v>510</v>
      </c>
      <c r="G132" s="73" t="s">
        <v>2388</v>
      </c>
      <c r="H132" s="73" t="s">
        <v>691</v>
      </c>
      <c r="I132" s="73" t="s">
        <v>511</v>
      </c>
      <c r="J132" s="73" t="s">
        <v>1702</v>
      </c>
      <c r="K132" s="73" t="s">
        <v>511</v>
      </c>
      <c r="L132" s="86">
        <v>4000</v>
      </c>
      <c r="M132" s="73" t="s">
        <v>1744</v>
      </c>
      <c r="N132" s="77" t="s">
        <v>1344</v>
      </c>
      <c r="O132" s="73" t="s">
        <v>1482</v>
      </c>
      <c r="P132" s="77" t="s">
        <v>602</v>
      </c>
      <c r="Q132" s="254" t="s">
        <v>537</v>
      </c>
      <c r="R132" s="77" t="s">
        <v>603</v>
      </c>
      <c r="S132" s="254" t="s">
        <v>537</v>
      </c>
      <c r="T132" s="73" t="s">
        <v>639</v>
      </c>
      <c r="U132" s="73" t="s">
        <v>2610</v>
      </c>
      <c r="V132" s="434">
        <v>41764</v>
      </c>
      <c r="W132" s="73">
        <v>5</v>
      </c>
      <c r="X132" s="73">
        <v>5</v>
      </c>
      <c r="Y132" s="73">
        <v>2014</v>
      </c>
      <c r="Z132" s="73">
        <v>5</v>
      </c>
      <c r="AA132" s="73">
        <v>5</v>
      </c>
      <c r="AB132" s="73">
        <v>2017</v>
      </c>
      <c r="AC132" s="435">
        <v>7.05</v>
      </c>
      <c r="AD132" s="160">
        <v>6.33</v>
      </c>
      <c r="AE132" s="160"/>
      <c r="AF132" s="160"/>
      <c r="AG132" s="160"/>
      <c r="AH132" s="160"/>
      <c r="AI132" s="436">
        <v>70306444.800000012</v>
      </c>
      <c r="AJ132" s="39">
        <v>0.14000000000000001</v>
      </c>
      <c r="AK132" s="83" t="s">
        <v>558</v>
      </c>
      <c r="AL132" s="7"/>
    </row>
    <row r="133" spans="1:38" ht="45.75" customHeight="1">
      <c r="A133" s="61">
        <v>128</v>
      </c>
      <c r="B133" s="61">
        <v>9</v>
      </c>
      <c r="C133" s="459"/>
      <c r="D133" s="73">
        <v>1090381</v>
      </c>
      <c r="E133" s="212" t="s">
        <v>833</v>
      </c>
      <c r="F133" s="84" t="s">
        <v>298</v>
      </c>
      <c r="G133" s="84" t="s">
        <v>2387</v>
      </c>
      <c r="H133" s="73" t="s">
        <v>1353</v>
      </c>
      <c r="I133" s="73" t="s">
        <v>318</v>
      </c>
      <c r="J133" s="73" t="s">
        <v>1701</v>
      </c>
      <c r="K133" s="73" t="s">
        <v>1739</v>
      </c>
      <c r="L133" s="86">
        <v>3100</v>
      </c>
      <c r="M133" s="73" t="s">
        <v>328</v>
      </c>
      <c r="N133" s="77" t="s">
        <v>1208</v>
      </c>
      <c r="O133" s="73" t="s">
        <v>1483</v>
      </c>
      <c r="P133" s="73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Q133" s="254" t="s">
        <v>2271</v>
      </c>
      <c r="R133" s="87" t="s">
        <v>2290</v>
      </c>
      <c r="S133" s="254" t="s">
        <v>2271</v>
      </c>
      <c r="T133" s="78" t="s">
        <v>475</v>
      </c>
      <c r="U133" s="78" t="s">
        <v>915</v>
      </c>
      <c r="V133" s="79">
        <v>42156</v>
      </c>
      <c r="W133" s="78">
        <v>1</v>
      </c>
      <c r="X133" s="78">
        <v>6</v>
      </c>
      <c r="Y133" s="78">
        <v>2015</v>
      </c>
      <c r="Z133" s="78">
        <v>1</v>
      </c>
      <c r="AA133" s="78">
        <v>6</v>
      </c>
      <c r="AB133" s="78">
        <v>2018</v>
      </c>
      <c r="AC133" s="80">
        <v>9.1300000000000008</v>
      </c>
      <c r="AD133" s="82"/>
      <c r="AE133" s="82"/>
      <c r="AF133" s="82"/>
      <c r="AG133" s="82"/>
      <c r="AH133" s="82"/>
      <c r="AI133" s="373">
        <v>54487494.720000014</v>
      </c>
      <c r="AJ133" s="39">
        <v>0.14000000000000001</v>
      </c>
      <c r="AK133" s="83" t="s">
        <v>558</v>
      </c>
      <c r="AL133" s="7"/>
    </row>
    <row r="134" spans="1:38" ht="30" customHeight="1">
      <c r="A134" s="61">
        <v>129</v>
      </c>
      <c r="B134" s="61">
        <v>9</v>
      </c>
      <c r="C134" s="459"/>
      <c r="D134" s="73">
        <v>1090378</v>
      </c>
      <c r="E134" s="212" t="s">
        <v>824</v>
      </c>
      <c r="F134" s="84" t="s">
        <v>299</v>
      </c>
      <c r="G134" s="73" t="s">
        <v>692</v>
      </c>
      <c r="H134" s="73" t="s">
        <v>693</v>
      </c>
      <c r="I134" s="73" t="s">
        <v>319</v>
      </c>
      <c r="J134" s="73" t="s">
        <v>1702</v>
      </c>
      <c r="K134" s="73" t="s">
        <v>319</v>
      </c>
      <c r="L134" s="86">
        <v>3100</v>
      </c>
      <c r="M134" s="73" t="s">
        <v>329</v>
      </c>
      <c r="N134" s="77" t="s">
        <v>1749</v>
      </c>
      <c r="O134" s="73" t="s">
        <v>1484</v>
      </c>
      <c r="P134" s="73" t="s">
        <v>1578</v>
      </c>
      <c r="Q134" s="254" t="s">
        <v>502</v>
      </c>
      <c r="R134" s="77" t="s">
        <v>694</v>
      </c>
      <c r="S134" s="254" t="s">
        <v>502</v>
      </c>
      <c r="T134" s="78" t="s">
        <v>475</v>
      </c>
      <c r="U134" s="78" t="s">
        <v>972</v>
      </c>
      <c r="V134" s="79">
        <v>42156</v>
      </c>
      <c r="W134" s="78">
        <v>1</v>
      </c>
      <c r="X134" s="78">
        <v>6</v>
      </c>
      <c r="Y134" s="78">
        <v>2015</v>
      </c>
      <c r="Z134" s="78">
        <v>1</v>
      </c>
      <c r="AA134" s="78">
        <v>6</v>
      </c>
      <c r="AB134" s="78">
        <v>2018</v>
      </c>
      <c r="AC134" s="231">
        <v>7.23</v>
      </c>
      <c r="AD134" s="82"/>
      <c r="AE134" s="82"/>
      <c r="AF134" s="82"/>
      <c r="AG134" s="82"/>
      <c r="AH134" s="82"/>
      <c r="AI134" s="373">
        <v>54487494.720000014</v>
      </c>
      <c r="AJ134" s="39">
        <v>0.14000000000000001</v>
      </c>
      <c r="AK134" s="83" t="s">
        <v>558</v>
      </c>
      <c r="AL134" s="7"/>
    </row>
    <row r="135" spans="1:38" ht="30" customHeight="1">
      <c r="A135" s="61">
        <v>130</v>
      </c>
      <c r="B135" s="61">
        <v>9</v>
      </c>
      <c r="C135" s="459"/>
      <c r="D135" s="73">
        <v>1090374</v>
      </c>
      <c r="E135" s="212" t="s">
        <v>834</v>
      </c>
      <c r="F135" s="84" t="s">
        <v>300</v>
      </c>
      <c r="G135" s="73" t="s">
        <v>308</v>
      </c>
      <c r="H135" s="73" t="s">
        <v>695</v>
      </c>
      <c r="I135" s="73" t="s">
        <v>320</v>
      </c>
      <c r="J135" s="73" t="s">
        <v>1700</v>
      </c>
      <c r="K135" s="73" t="s">
        <v>1703</v>
      </c>
      <c r="L135" s="86">
        <v>3100</v>
      </c>
      <c r="M135" s="73" t="s">
        <v>1745</v>
      </c>
      <c r="N135" s="73" t="s">
        <v>332</v>
      </c>
      <c r="O135" s="73" t="s">
        <v>1524</v>
      </c>
      <c r="P135" s="73" t="str">
        <f>HYPERLINK("https://www.facebook.com/opd.cautincordillera","https://www.facebook.com/opd.cautincordillera")</f>
        <v>https://www.facebook.com/opd.cautincordillera</v>
      </c>
      <c r="Q135" s="254" t="s">
        <v>503</v>
      </c>
      <c r="R135" s="77" t="s">
        <v>604</v>
      </c>
      <c r="S135" s="254" t="s">
        <v>503</v>
      </c>
      <c r="T135" s="78" t="s">
        <v>475</v>
      </c>
      <c r="U135" s="78" t="s">
        <v>921</v>
      </c>
      <c r="V135" s="79">
        <v>42156</v>
      </c>
      <c r="W135" s="78">
        <v>1</v>
      </c>
      <c r="X135" s="78">
        <v>6</v>
      </c>
      <c r="Y135" s="78">
        <v>2015</v>
      </c>
      <c r="Z135" s="78">
        <v>1</v>
      </c>
      <c r="AA135" s="78">
        <v>6</v>
      </c>
      <c r="AB135" s="78">
        <v>2018</v>
      </c>
      <c r="AC135" s="80">
        <v>9.02</v>
      </c>
      <c r="AD135" s="82"/>
      <c r="AE135" s="82"/>
      <c r="AF135" s="82"/>
      <c r="AG135" s="82"/>
      <c r="AH135" s="82"/>
      <c r="AI135" s="373">
        <v>54487494.720000014</v>
      </c>
      <c r="AJ135" s="39">
        <v>0.14000000000000001</v>
      </c>
      <c r="AK135" s="83" t="s">
        <v>558</v>
      </c>
      <c r="AL135" s="7"/>
    </row>
    <row r="136" spans="1:38" ht="43.5" customHeight="1">
      <c r="A136" s="61">
        <v>131</v>
      </c>
      <c r="B136" s="61">
        <v>9</v>
      </c>
      <c r="C136" s="459"/>
      <c r="D136" s="73">
        <v>1090377</v>
      </c>
      <c r="E136" s="212" t="s">
        <v>835</v>
      </c>
      <c r="F136" s="84" t="s">
        <v>301</v>
      </c>
      <c r="G136" s="73" t="s">
        <v>309</v>
      </c>
      <c r="H136" s="36" t="s">
        <v>696</v>
      </c>
      <c r="I136" s="73" t="s">
        <v>321</v>
      </c>
      <c r="J136" s="73" t="s">
        <v>1700</v>
      </c>
      <c r="K136" s="73" t="s">
        <v>321</v>
      </c>
      <c r="L136" s="86">
        <v>3100</v>
      </c>
      <c r="M136" s="73" t="s">
        <v>1882</v>
      </c>
      <c r="N136" s="73" t="s">
        <v>333</v>
      </c>
      <c r="O136" s="73" t="s">
        <v>1647</v>
      </c>
      <c r="P136" s="73" t="str">
        <f>HYPERLINK("https://www.facebook.com/opd.pichikecheayelen","https://www.facebook.com/opd.pichikecheayelen")</f>
        <v>https://www.facebook.com/opd.pichikecheayelen</v>
      </c>
      <c r="Q136" s="254" t="s">
        <v>504</v>
      </c>
      <c r="R136" s="77" t="s">
        <v>605</v>
      </c>
      <c r="S136" s="254" t="s">
        <v>504</v>
      </c>
      <c r="T136" s="78" t="s">
        <v>475</v>
      </c>
      <c r="U136" s="78" t="s">
        <v>973</v>
      </c>
      <c r="V136" s="79">
        <v>42156</v>
      </c>
      <c r="W136" s="78">
        <v>1</v>
      </c>
      <c r="X136" s="78">
        <v>6</v>
      </c>
      <c r="Y136" s="78">
        <v>2015</v>
      </c>
      <c r="Z136" s="78">
        <v>1</v>
      </c>
      <c r="AA136" s="78">
        <v>6</v>
      </c>
      <c r="AB136" s="78">
        <v>2018</v>
      </c>
      <c r="AC136" s="159"/>
      <c r="AD136" s="82"/>
      <c r="AE136" s="82"/>
      <c r="AF136" s="82"/>
      <c r="AG136" s="82"/>
      <c r="AH136" s="82"/>
      <c r="AI136" s="373">
        <v>54487494.720000014</v>
      </c>
      <c r="AJ136" s="39">
        <v>0.14000000000000001</v>
      </c>
      <c r="AK136" s="83" t="s">
        <v>558</v>
      </c>
      <c r="AL136" s="7"/>
    </row>
    <row r="137" spans="1:38" ht="52.5" customHeight="1">
      <c r="A137" s="61">
        <v>132</v>
      </c>
      <c r="B137" s="61">
        <v>9</v>
      </c>
      <c r="C137" s="459"/>
      <c r="D137" s="73">
        <v>1090373</v>
      </c>
      <c r="E137" s="84" t="s">
        <v>836</v>
      </c>
      <c r="F137" s="84" t="s">
        <v>302</v>
      </c>
      <c r="G137" s="84" t="s">
        <v>310</v>
      </c>
      <c r="H137" s="73" t="s">
        <v>313</v>
      </c>
      <c r="I137" s="73" t="s">
        <v>322</v>
      </c>
      <c r="J137" s="73" t="s">
        <v>1700</v>
      </c>
      <c r="K137" s="73" t="s">
        <v>1704</v>
      </c>
      <c r="L137" s="86">
        <v>3100</v>
      </c>
      <c r="M137" s="73">
        <v>452591580</v>
      </c>
      <c r="N137" s="73" t="s">
        <v>1346</v>
      </c>
      <c r="O137" s="77" t="s">
        <v>1525</v>
      </c>
      <c r="P137" s="73" t="str">
        <f>HYPERLINK("https://www.facebook.com/opdcentrocordillerano","https://www.facebook.com/opdcentrocordillerano")</f>
        <v>https://www.facebook.com/opdcentrocordillerano</v>
      </c>
      <c r="Q137" s="254" t="s">
        <v>2272</v>
      </c>
      <c r="R137" s="106" t="s">
        <v>2344</v>
      </c>
      <c r="S137" s="254" t="s">
        <v>2272</v>
      </c>
      <c r="T137" s="78" t="s">
        <v>475</v>
      </c>
      <c r="U137" s="78" t="s">
        <v>974</v>
      </c>
      <c r="V137" s="79">
        <v>42156</v>
      </c>
      <c r="W137" s="78">
        <v>1</v>
      </c>
      <c r="X137" s="78">
        <v>6</v>
      </c>
      <c r="Y137" s="78">
        <v>2015</v>
      </c>
      <c r="Z137" s="78">
        <v>1</v>
      </c>
      <c r="AA137" s="78">
        <v>6</v>
      </c>
      <c r="AB137" s="78">
        <v>2018</v>
      </c>
      <c r="AC137" s="159"/>
      <c r="AD137" s="82"/>
      <c r="AE137" s="255"/>
      <c r="AF137" s="82"/>
      <c r="AG137" s="82"/>
      <c r="AH137" s="82"/>
      <c r="AI137" s="373">
        <v>54487494.720000014</v>
      </c>
      <c r="AJ137" s="39">
        <v>0.14000000000000001</v>
      </c>
      <c r="AK137" s="83" t="s">
        <v>558</v>
      </c>
      <c r="AL137" s="7"/>
    </row>
    <row r="138" spans="1:38" ht="44.25" customHeight="1">
      <c r="A138" s="61">
        <v>133</v>
      </c>
      <c r="B138" s="61">
        <v>9</v>
      </c>
      <c r="C138" s="459"/>
      <c r="D138" s="73">
        <v>1090441</v>
      </c>
      <c r="E138" s="212" t="s">
        <v>1993</v>
      </c>
      <c r="F138" s="84" t="s">
        <v>303</v>
      </c>
      <c r="G138" s="73" t="s">
        <v>2393</v>
      </c>
      <c r="H138" s="73" t="s">
        <v>1345</v>
      </c>
      <c r="I138" s="73" t="s">
        <v>323</v>
      </c>
      <c r="J138" s="73" t="s">
        <v>1700</v>
      </c>
      <c r="K138" s="73" t="s">
        <v>323</v>
      </c>
      <c r="L138" s="86">
        <v>3100</v>
      </c>
      <c r="M138" s="73" t="s">
        <v>1347</v>
      </c>
      <c r="N138" s="73" t="s">
        <v>1750</v>
      </c>
      <c r="O138" s="73" t="s">
        <v>1639</v>
      </c>
      <c r="P138" s="73" t="str">
        <f>HYPERLINK("https://www.facebook.com/opd.araucaniacostera","https://www.facebook.com/opd.araucaniacostera")</f>
        <v>https://www.facebook.com/opd.araucaniacostera</v>
      </c>
      <c r="Q138" s="254" t="s">
        <v>2235</v>
      </c>
      <c r="R138" s="36" t="s">
        <v>2328</v>
      </c>
      <c r="S138" s="254" t="s">
        <v>2235</v>
      </c>
      <c r="T138" s="78" t="s">
        <v>475</v>
      </c>
      <c r="U138" s="78" t="s">
        <v>1994</v>
      </c>
      <c r="V138" s="79">
        <v>42522</v>
      </c>
      <c r="W138" s="78">
        <v>1</v>
      </c>
      <c r="X138" s="78">
        <v>6</v>
      </c>
      <c r="Y138" s="78">
        <v>2016</v>
      </c>
      <c r="Z138" s="78">
        <v>1</v>
      </c>
      <c r="AA138" s="78">
        <v>6</v>
      </c>
      <c r="AB138" s="78">
        <v>2019</v>
      </c>
      <c r="AC138" s="107"/>
      <c r="AD138" s="82"/>
      <c r="AE138" s="82"/>
      <c r="AF138" s="82"/>
      <c r="AG138" s="82"/>
      <c r="AH138" s="82"/>
      <c r="AI138" s="373">
        <v>54487494.720000014</v>
      </c>
      <c r="AJ138" s="39">
        <v>0.14000000000000001</v>
      </c>
      <c r="AK138" s="83" t="s">
        <v>558</v>
      </c>
      <c r="AL138" s="7"/>
    </row>
    <row r="139" spans="1:38" ht="45" customHeight="1">
      <c r="A139" s="61">
        <v>134</v>
      </c>
      <c r="B139" s="61">
        <v>9</v>
      </c>
      <c r="C139" s="459"/>
      <c r="D139" s="73">
        <v>1090382</v>
      </c>
      <c r="E139" s="212" t="s">
        <v>823</v>
      </c>
      <c r="F139" s="84" t="s">
        <v>304</v>
      </c>
      <c r="G139" s="73" t="s">
        <v>2394</v>
      </c>
      <c r="H139" s="73" t="s">
        <v>314</v>
      </c>
      <c r="I139" s="73" t="s">
        <v>324</v>
      </c>
      <c r="J139" s="73" t="s">
        <v>1701</v>
      </c>
      <c r="K139" s="73" t="s">
        <v>324</v>
      </c>
      <c r="L139" s="86">
        <v>3100</v>
      </c>
      <c r="M139" s="73" t="s">
        <v>1746</v>
      </c>
      <c r="N139" s="73" t="s">
        <v>1751</v>
      </c>
      <c r="O139" s="73" t="s">
        <v>1485</v>
      </c>
      <c r="P139" s="73" t="str">
        <f>HYPERLINK("https://www.facebook.com/opd.mallecosur","https://www.facebook.com/opd.mallecosur")</f>
        <v>https://www.facebook.com/opd.mallecosur</v>
      </c>
      <c r="Q139" s="254" t="s">
        <v>2236</v>
      </c>
      <c r="R139" s="36" t="s">
        <v>2344</v>
      </c>
      <c r="S139" s="254" t="s">
        <v>2236</v>
      </c>
      <c r="T139" s="78" t="s">
        <v>475</v>
      </c>
      <c r="U139" s="78" t="s">
        <v>983</v>
      </c>
      <c r="V139" s="79">
        <v>42156</v>
      </c>
      <c r="W139" s="78">
        <v>1</v>
      </c>
      <c r="X139" s="78">
        <v>6</v>
      </c>
      <c r="Y139" s="78">
        <v>2015</v>
      </c>
      <c r="Z139" s="78">
        <v>1</v>
      </c>
      <c r="AA139" s="78">
        <v>6</v>
      </c>
      <c r="AB139" s="78">
        <v>2018</v>
      </c>
      <c r="AC139" s="159"/>
      <c r="AD139" s="82"/>
      <c r="AE139" s="82"/>
      <c r="AF139" s="82"/>
      <c r="AG139" s="82"/>
      <c r="AH139" s="82"/>
      <c r="AI139" s="373">
        <v>54487494.720000014</v>
      </c>
      <c r="AJ139" s="39">
        <v>0.14000000000000001</v>
      </c>
      <c r="AK139" s="83" t="s">
        <v>558</v>
      </c>
      <c r="AL139" s="7"/>
    </row>
    <row r="140" spans="1:38" ht="39.75" customHeight="1">
      <c r="A140" s="61">
        <v>135</v>
      </c>
      <c r="B140" s="61">
        <v>9</v>
      </c>
      <c r="C140" s="459"/>
      <c r="D140" s="73">
        <v>1090442</v>
      </c>
      <c r="E140" s="212" t="s">
        <v>1991</v>
      </c>
      <c r="F140" s="84" t="s">
        <v>305</v>
      </c>
      <c r="G140" s="73" t="s">
        <v>2395</v>
      </c>
      <c r="H140" s="73" t="s">
        <v>315</v>
      </c>
      <c r="I140" s="73" t="s">
        <v>325</v>
      </c>
      <c r="J140" s="73" t="s">
        <v>1700</v>
      </c>
      <c r="K140" s="73" t="s">
        <v>1916</v>
      </c>
      <c r="L140" s="86">
        <v>3900</v>
      </c>
      <c r="M140" s="73" t="s">
        <v>1747</v>
      </c>
      <c r="N140" s="157" t="s">
        <v>1740</v>
      </c>
      <c r="O140" s="73" t="s">
        <v>1801</v>
      </c>
      <c r="P140" s="73" t="str">
        <f>HYPERLINK("https://www.facebook.com/gorbea.opdcautinsur","https://www.facebook.com/gorbea.opdcautinsur")</f>
        <v>https://www.facebook.com/gorbea.opdcautinsur</v>
      </c>
      <c r="Q140" s="254" t="s">
        <v>2237</v>
      </c>
      <c r="R140" s="77" t="s">
        <v>2344</v>
      </c>
      <c r="S140" s="254" t="s">
        <v>2237</v>
      </c>
      <c r="T140" s="78" t="s">
        <v>475</v>
      </c>
      <c r="U140" s="78" t="s">
        <v>1992</v>
      </c>
      <c r="V140" s="79">
        <v>42522</v>
      </c>
      <c r="W140" s="78">
        <v>1</v>
      </c>
      <c r="X140" s="78">
        <v>6</v>
      </c>
      <c r="Y140" s="78">
        <v>2016</v>
      </c>
      <c r="Z140" s="78">
        <v>1</v>
      </c>
      <c r="AA140" s="78">
        <v>6</v>
      </c>
      <c r="AB140" s="78">
        <v>2019</v>
      </c>
      <c r="AC140" s="107"/>
      <c r="AD140" s="82"/>
      <c r="AE140" s="82"/>
      <c r="AF140" s="82"/>
      <c r="AG140" s="82"/>
      <c r="AH140" s="82"/>
      <c r="AI140" s="55">
        <v>68548783.680000022</v>
      </c>
      <c r="AJ140" s="39">
        <v>0.14000000000000001</v>
      </c>
      <c r="AK140" s="83" t="s">
        <v>558</v>
      </c>
      <c r="AL140" s="7"/>
    </row>
    <row r="141" spans="1:38" ht="30" customHeight="1">
      <c r="A141" s="61">
        <v>136</v>
      </c>
      <c r="B141" s="61">
        <v>9</v>
      </c>
      <c r="C141" s="459"/>
      <c r="D141" s="73">
        <v>1090449</v>
      </c>
      <c r="E141" s="212" t="s">
        <v>697</v>
      </c>
      <c r="F141" s="84" t="s">
        <v>306</v>
      </c>
      <c r="G141" s="73" t="s">
        <v>698</v>
      </c>
      <c r="H141" s="73" t="s">
        <v>843</v>
      </c>
      <c r="I141" s="73" t="s">
        <v>326</v>
      </c>
      <c r="J141" s="73" t="s">
        <v>1700</v>
      </c>
      <c r="K141" s="73" t="s">
        <v>326</v>
      </c>
      <c r="L141" s="86">
        <v>3100</v>
      </c>
      <c r="M141" s="73" t="s">
        <v>330</v>
      </c>
      <c r="N141" s="73" t="s">
        <v>1752</v>
      </c>
      <c r="O141" s="73" t="s">
        <v>1486</v>
      </c>
      <c r="P141" s="73" t="str">
        <f>HYPERLINK("https://www.facebook.com/OPDPucon","https://www.facebook.com/OPDPucon")</f>
        <v>https://www.facebook.com/OPDPucon</v>
      </c>
      <c r="Q141" s="254" t="s">
        <v>505</v>
      </c>
      <c r="R141" s="36" t="s">
        <v>2358</v>
      </c>
      <c r="S141" s="254" t="s">
        <v>505</v>
      </c>
      <c r="T141" s="78" t="s">
        <v>475</v>
      </c>
      <c r="U141" s="78" t="s">
        <v>2089</v>
      </c>
      <c r="V141" s="79">
        <v>42562</v>
      </c>
      <c r="W141" s="113">
        <v>11</v>
      </c>
      <c r="X141" s="113">
        <v>7</v>
      </c>
      <c r="Y141" s="78">
        <v>2016</v>
      </c>
      <c r="Z141" s="78">
        <v>11</v>
      </c>
      <c r="AA141" s="78">
        <v>7</v>
      </c>
      <c r="AB141" s="78">
        <v>2019</v>
      </c>
      <c r="AC141" s="256"/>
      <c r="AD141" s="257"/>
      <c r="AE141" s="82"/>
      <c r="AF141" s="257"/>
      <c r="AG141" s="257"/>
      <c r="AH141" s="257"/>
      <c r="AI141" s="373">
        <v>54487494.720000014</v>
      </c>
      <c r="AJ141" s="39">
        <v>0.14000000000000001</v>
      </c>
      <c r="AK141" s="83" t="s">
        <v>558</v>
      </c>
      <c r="AL141" s="7"/>
    </row>
    <row r="142" spans="1:38" s="3" customFormat="1" ht="30" customHeight="1">
      <c r="A142" s="61">
        <v>137</v>
      </c>
      <c r="B142" s="61">
        <v>9</v>
      </c>
      <c r="C142" s="459"/>
      <c r="D142" s="73">
        <v>1090451</v>
      </c>
      <c r="E142" s="212" t="s">
        <v>2134</v>
      </c>
      <c r="F142" s="84" t="s">
        <v>811</v>
      </c>
      <c r="G142" s="73" t="s">
        <v>2106</v>
      </c>
      <c r="H142" s="73" t="s">
        <v>2107</v>
      </c>
      <c r="I142" s="73" t="s">
        <v>815</v>
      </c>
      <c r="J142" s="73" t="s">
        <v>1705</v>
      </c>
      <c r="K142" s="73" t="s">
        <v>815</v>
      </c>
      <c r="L142" s="86">
        <v>2900</v>
      </c>
      <c r="M142" s="73" t="s">
        <v>1351</v>
      </c>
      <c r="N142" s="77" t="s">
        <v>1753</v>
      </c>
      <c r="O142" s="73" t="s">
        <v>1526</v>
      </c>
      <c r="P142" s="73" t="s">
        <v>1605</v>
      </c>
      <c r="Q142" s="254" t="s">
        <v>2238</v>
      </c>
      <c r="R142" s="77" t="s">
        <v>2344</v>
      </c>
      <c r="S142" s="254" t="s">
        <v>2238</v>
      </c>
      <c r="T142" s="78" t="s">
        <v>475</v>
      </c>
      <c r="U142" s="78" t="s">
        <v>983</v>
      </c>
      <c r="V142" s="79">
        <v>42614</v>
      </c>
      <c r="W142" s="113">
        <v>1</v>
      </c>
      <c r="X142" s="113">
        <v>9</v>
      </c>
      <c r="Y142" s="78">
        <v>2016</v>
      </c>
      <c r="Z142" s="78">
        <v>1</v>
      </c>
      <c r="AA142" s="78">
        <v>9</v>
      </c>
      <c r="AB142" s="78">
        <v>2019</v>
      </c>
      <c r="AC142" s="107"/>
      <c r="AD142" s="257"/>
      <c r="AE142" s="257"/>
      <c r="AF142" s="257"/>
      <c r="AG142" s="257"/>
      <c r="AH142" s="257"/>
      <c r="AI142" s="372">
        <v>50972172.480000012</v>
      </c>
      <c r="AJ142" s="39">
        <v>0.14000000000000001</v>
      </c>
      <c r="AK142" s="83" t="s">
        <v>558</v>
      </c>
      <c r="AL142" s="7"/>
    </row>
    <row r="143" spans="1:38" s="3" customFormat="1" ht="38.25" customHeight="1">
      <c r="A143" s="61">
        <v>138</v>
      </c>
      <c r="B143" s="61">
        <v>9</v>
      </c>
      <c r="C143" s="459"/>
      <c r="D143" s="73">
        <v>1090372</v>
      </c>
      <c r="E143" s="212" t="s">
        <v>837</v>
      </c>
      <c r="F143" s="84" t="s">
        <v>812</v>
      </c>
      <c r="G143" s="73" t="s">
        <v>840</v>
      </c>
      <c r="H143" s="73" t="s">
        <v>1742</v>
      </c>
      <c r="I143" s="73" t="s">
        <v>816</v>
      </c>
      <c r="J143" s="73" t="s">
        <v>1701</v>
      </c>
      <c r="K143" s="73" t="s">
        <v>1706</v>
      </c>
      <c r="L143" s="86">
        <v>3500</v>
      </c>
      <c r="M143" s="73" t="s">
        <v>844</v>
      </c>
      <c r="N143" s="77" t="s">
        <v>845</v>
      </c>
      <c r="O143" s="73" t="s">
        <v>1797</v>
      </c>
      <c r="P143" s="73" t="s">
        <v>1604</v>
      </c>
      <c r="Q143" s="254" t="s">
        <v>2257</v>
      </c>
      <c r="R143" s="87" t="s">
        <v>2287</v>
      </c>
      <c r="S143" s="254" t="s">
        <v>2257</v>
      </c>
      <c r="T143" s="78" t="s">
        <v>475</v>
      </c>
      <c r="U143" s="78" t="s">
        <v>976</v>
      </c>
      <c r="V143" s="79">
        <v>42156</v>
      </c>
      <c r="W143" s="78">
        <v>1</v>
      </c>
      <c r="X143" s="78">
        <v>6</v>
      </c>
      <c r="Y143" s="78">
        <v>2015</v>
      </c>
      <c r="Z143" s="78">
        <v>1</v>
      </c>
      <c r="AA143" s="78">
        <v>6</v>
      </c>
      <c r="AB143" s="78">
        <v>2018</v>
      </c>
      <c r="AC143" s="159"/>
      <c r="AD143" s="257"/>
      <c r="AE143" s="257"/>
      <c r="AF143" s="257"/>
      <c r="AG143" s="257"/>
      <c r="AH143" s="257"/>
      <c r="AI143" s="361">
        <v>61518139.200000018</v>
      </c>
      <c r="AJ143" s="39">
        <v>0.14000000000000001</v>
      </c>
      <c r="AK143" s="83" t="s">
        <v>558</v>
      </c>
      <c r="AL143" s="7"/>
    </row>
    <row r="144" spans="1:38" s="3" customFormat="1" ht="38.25" customHeight="1">
      <c r="A144" s="61">
        <v>139</v>
      </c>
      <c r="B144" s="61">
        <v>9</v>
      </c>
      <c r="C144" s="459"/>
      <c r="D144" s="73">
        <v>1090379</v>
      </c>
      <c r="E144" s="212" t="s">
        <v>838</v>
      </c>
      <c r="F144" s="84" t="s">
        <v>813</v>
      </c>
      <c r="G144" s="73" t="s">
        <v>841</v>
      </c>
      <c r="H144" s="73" t="s">
        <v>1352</v>
      </c>
      <c r="I144" s="73" t="s">
        <v>817</v>
      </c>
      <c r="J144" s="73" t="s">
        <v>1700</v>
      </c>
      <c r="K144" s="73" t="s">
        <v>1707</v>
      </c>
      <c r="L144" s="86">
        <v>2900</v>
      </c>
      <c r="M144" s="73">
        <v>45220157</v>
      </c>
      <c r="N144" s="77" t="s">
        <v>846</v>
      </c>
      <c r="O144" s="73" t="s">
        <v>1484</v>
      </c>
      <c r="P144" s="73" t="s">
        <v>1606</v>
      </c>
      <c r="Q144" s="254" t="s">
        <v>2239</v>
      </c>
      <c r="R144" s="87" t="s">
        <v>847</v>
      </c>
      <c r="S144" s="254" t="s">
        <v>2239</v>
      </c>
      <c r="T144" s="78" t="s">
        <v>475</v>
      </c>
      <c r="U144" s="78" t="s">
        <v>977</v>
      </c>
      <c r="V144" s="79">
        <v>42156</v>
      </c>
      <c r="W144" s="78">
        <v>1</v>
      </c>
      <c r="X144" s="78">
        <v>6</v>
      </c>
      <c r="Y144" s="78">
        <v>2015</v>
      </c>
      <c r="Z144" s="78">
        <v>1</v>
      </c>
      <c r="AA144" s="78">
        <v>6</v>
      </c>
      <c r="AB144" s="78">
        <v>2018</v>
      </c>
      <c r="AC144" s="159"/>
      <c r="AD144" s="257"/>
      <c r="AE144" s="257"/>
      <c r="AF144" s="257"/>
      <c r="AG144" s="257"/>
      <c r="AH144" s="257"/>
      <c r="AI144" s="366">
        <v>50972172.480000012</v>
      </c>
      <c r="AJ144" s="39">
        <v>0.14000000000000001</v>
      </c>
      <c r="AK144" s="83" t="s">
        <v>558</v>
      </c>
      <c r="AL144" s="7"/>
    </row>
    <row r="145" spans="1:38" s="3" customFormat="1" ht="30" customHeight="1">
      <c r="A145" s="61">
        <v>140</v>
      </c>
      <c r="B145" s="61">
        <v>9</v>
      </c>
      <c r="C145" s="459"/>
      <c r="D145" s="73">
        <v>1090385</v>
      </c>
      <c r="E145" s="212" t="s">
        <v>885</v>
      </c>
      <c r="F145" s="84" t="s">
        <v>886</v>
      </c>
      <c r="G145" s="73" t="s">
        <v>1348</v>
      </c>
      <c r="H145" s="73" t="s">
        <v>1349</v>
      </c>
      <c r="I145" s="73" t="s">
        <v>887</v>
      </c>
      <c r="J145" s="73" t="s">
        <v>1701</v>
      </c>
      <c r="K145" s="73" t="s">
        <v>1708</v>
      </c>
      <c r="L145" s="86">
        <v>3500</v>
      </c>
      <c r="M145" s="73" t="s">
        <v>1748</v>
      </c>
      <c r="N145" s="77" t="s">
        <v>890</v>
      </c>
      <c r="O145" s="73" t="s">
        <v>1524</v>
      </c>
      <c r="P145" s="73" t="s">
        <v>1607</v>
      </c>
      <c r="Q145" s="254" t="s">
        <v>889</v>
      </c>
      <c r="R145" s="87" t="s">
        <v>2329</v>
      </c>
      <c r="S145" s="254" t="s">
        <v>889</v>
      </c>
      <c r="T145" s="78" t="s">
        <v>888</v>
      </c>
      <c r="U145" s="78">
        <v>2624</v>
      </c>
      <c r="V145" s="79">
        <v>42234</v>
      </c>
      <c r="W145" s="78">
        <v>18</v>
      </c>
      <c r="X145" s="78">
        <v>8</v>
      </c>
      <c r="Y145" s="78">
        <v>2015</v>
      </c>
      <c r="Z145" s="78">
        <v>18</v>
      </c>
      <c r="AA145" s="78">
        <v>8</v>
      </c>
      <c r="AB145" s="78">
        <v>2018</v>
      </c>
      <c r="AC145" s="159"/>
      <c r="AD145" s="257"/>
      <c r="AE145" s="257"/>
      <c r="AF145" s="257"/>
      <c r="AG145" s="257"/>
      <c r="AH145" s="257"/>
      <c r="AI145" s="361">
        <v>61518139.200000018</v>
      </c>
      <c r="AJ145" s="39">
        <v>0.14000000000000001</v>
      </c>
      <c r="AK145" s="83" t="s">
        <v>558</v>
      </c>
      <c r="AL145" s="7"/>
    </row>
    <row r="146" spans="1:38" s="3" customFormat="1" ht="30" customHeight="1">
      <c r="A146" s="61">
        <v>141</v>
      </c>
      <c r="B146" s="61">
        <v>9</v>
      </c>
      <c r="C146" s="459"/>
      <c r="D146" s="73">
        <v>1090380</v>
      </c>
      <c r="E146" s="212" t="s">
        <v>839</v>
      </c>
      <c r="F146" s="84" t="s">
        <v>814</v>
      </c>
      <c r="G146" s="73" t="s">
        <v>842</v>
      </c>
      <c r="H146" s="73" t="s">
        <v>1743</v>
      </c>
      <c r="I146" s="73" t="s">
        <v>818</v>
      </c>
      <c r="J146" s="73" t="s">
        <v>1701</v>
      </c>
      <c r="K146" s="73" t="s">
        <v>1709</v>
      </c>
      <c r="L146" s="86">
        <v>2900</v>
      </c>
      <c r="M146" s="73" t="s">
        <v>1350</v>
      </c>
      <c r="N146" s="77" t="s">
        <v>1754</v>
      </c>
      <c r="O146" s="73" t="s">
        <v>1527</v>
      </c>
      <c r="P146" s="73" t="s">
        <v>1608</v>
      </c>
      <c r="Q146" s="254" t="s">
        <v>819</v>
      </c>
      <c r="R146" s="87" t="s">
        <v>2359</v>
      </c>
      <c r="S146" s="254" t="s">
        <v>819</v>
      </c>
      <c r="T146" s="78" t="s">
        <v>475</v>
      </c>
      <c r="U146" s="78" t="s">
        <v>978</v>
      </c>
      <c r="V146" s="79">
        <v>42156</v>
      </c>
      <c r="W146" s="78">
        <v>1</v>
      </c>
      <c r="X146" s="78">
        <v>6</v>
      </c>
      <c r="Y146" s="78">
        <v>2015</v>
      </c>
      <c r="Z146" s="78">
        <v>1</v>
      </c>
      <c r="AA146" s="78">
        <v>6</v>
      </c>
      <c r="AB146" s="78">
        <v>2018</v>
      </c>
      <c r="AC146" s="159"/>
      <c r="AD146" s="257"/>
      <c r="AE146" s="257"/>
      <c r="AF146" s="257"/>
      <c r="AG146" s="257"/>
      <c r="AH146" s="257"/>
      <c r="AI146" s="366">
        <v>50972172.480000012</v>
      </c>
      <c r="AJ146" s="39">
        <v>0.14000000000000001</v>
      </c>
      <c r="AK146" s="83" t="s">
        <v>558</v>
      </c>
      <c r="AL146" s="7"/>
    </row>
    <row r="147" spans="1:38" s="3" customFormat="1" ht="43.5" customHeight="1">
      <c r="A147" s="61">
        <v>142</v>
      </c>
      <c r="B147" s="61">
        <v>9</v>
      </c>
      <c r="C147" s="459"/>
      <c r="D147" s="73">
        <v>1090380</v>
      </c>
      <c r="E147" s="212" t="s">
        <v>1057</v>
      </c>
      <c r="F147" s="84" t="s">
        <v>1031</v>
      </c>
      <c r="G147" s="73" t="s">
        <v>1112</v>
      </c>
      <c r="H147" s="73" t="s">
        <v>1113</v>
      </c>
      <c r="I147" s="73" t="s">
        <v>1030</v>
      </c>
      <c r="J147" s="73" t="s">
        <v>1700</v>
      </c>
      <c r="K147" s="73" t="s">
        <v>1710</v>
      </c>
      <c r="L147" s="86">
        <v>3500</v>
      </c>
      <c r="M147" s="73" t="s">
        <v>1114</v>
      </c>
      <c r="N147" s="77" t="s">
        <v>1755</v>
      </c>
      <c r="O147" s="73" t="s">
        <v>1798</v>
      </c>
      <c r="P147" s="73" t="s">
        <v>1609</v>
      </c>
      <c r="Q147" s="254" t="s">
        <v>1076</v>
      </c>
      <c r="R147" s="87" t="s">
        <v>2278</v>
      </c>
      <c r="S147" s="254" t="s">
        <v>1076</v>
      </c>
      <c r="T147" s="78" t="s">
        <v>475</v>
      </c>
      <c r="U147" s="78" t="s">
        <v>1143</v>
      </c>
      <c r="V147" s="79">
        <v>42209</v>
      </c>
      <c r="W147" s="78">
        <v>24</v>
      </c>
      <c r="X147" s="78">
        <v>7</v>
      </c>
      <c r="Y147" s="78">
        <v>2015</v>
      </c>
      <c r="Z147" s="78">
        <v>24</v>
      </c>
      <c r="AA147" s="78">
        <v>7</v>
      </c>
      <c r="AB147" s="78">
        <v>2018</v>
      </c>
      <c r="AC147" s="159"/>
      <c r="AD147" s="257"/>
      <c r="AE147" s="257"/>
      <c r="AF147" s="257"/>
      <c r="AG147" s="257"/>
      <c r="AH147" s="257"/>
      <c r="AI147" s="361">
        <v>61518139.200000018</v>
      </c>
      <c r="AJ147" s="39">
        <v>0.14000000000000001</v>
      </c>
      <c r="AK147" s="83" t="s">
        <v>558</v>
      </c>
      <c r="AL147" s="7"/>
    </row>
    <row r="148" spans="1:38" s="3" customFormat="1" ht="43.5" customHeight="1">
      <c r="A148" s="61">
        <v>143</v>
      </c>
      <c r="B148" s="88">
        <v>9</v>
      </c>
      <c r="C148" s="459"/>
      <c r="D148" s="108">
        <v>1090443</v>
      </c>
      <c r="E148" s="258" t="s">
        <v>1995</v>
      </c>
      <c r="F148" s="109" t="s">
        <v>1917</v>
      </c>
      <c r="G148" s="108" t="s">
        <v>2476</v>
      </c>
      <c r="H148" s="108" t="s">
        <v>1998</v>
      </c>
      <c r="I148" s="108" t="s">
        <v>1918</v>
      </c>
      <c r="J148" s="108" t="s">
        <v>1700</v>
      </c>
      <c r="K148" s="108" t="s">
        <v>1918</v>
      </c>
      <c r="L148" s="110">
        <v>3000</v>
      </c>
      <c r="M148" s="108" t="s">
        <v>2477</v>
      </c>
      <c r="N148" s="111" t="s">
        <v>2131</v>
      </c>
      <c r="O148" s="73" t="s">
        <v>2076</v>
      </c>
      <c r="P148" s="108" t="s">
        <v>1989</v>
      </c>
      <c r="Q148" s="259" t="s">
        <v>2240</v>
      </c>
      <c r="R148" s="206" t="s">
        <v>2360</v>
      </c>
      <c r="S148" s="259" t="s">
        <v>2240</v>
      </c>
      <c r="T148" s="113" t="s">
        <v>475</v>
      </c>
      <c r="U148" s="113" t="s">
        <v>1996</v>
      </c>
      <c r="V148" s="114">
        <v>42492</v>
      </c>
      <c r="W148" s="113">
        <v>29</v>
      </c>
      <c r="X148" s="113">
        <v>4</v>
      </c>
      <c r="Y148" s="113">
        <v>2016</v>
      </c>
      <c r="Z148" s="113">
        <v>29</v>
      </c>
      <c r="AA148" s="113">
        <v>4</v>
      </c>
      <c r="AB148" s="113">
        <v>2019</v>
      </c>
      <c r="AC148" s="205"/>
      <c r="AD148" s="260"/>
      <c r="AE148" s="260"/>
      <c r="AF148" s="260"/>
      <c r="AG148" s="260"/>
      <c r="AH148" s="260"/>
      <c r="AI148" s="25">
        <v>52729833.600000009</v>
      </c>
      <c r="AJ148" s="39">
        <v>0.14000000000000001</v>
      </c>
      <c r="AK148" s="160" t="s">
        <v>558</v>
      </c>
      <c r="AL148" s="1"/>
    </row>
    <row r="149" spans="1:38" s="3" customFormat="1" ht="43.5" customHeight="1">
      <c r="A149" s="61">
        <v>144</v>
      </c>
      <c r="B149" s="88">
        <v>9</v>
      </c>
      <c r="C149" s="459"/>
      <c r="D149" s="108">
        <v>1090450</v>
      </c>
      <c r="E149" s="258" t="s">
        <v>2087</v>
      </c>
      <c r="F149" s="109" t="s">
        <v>2014</v>
      </c>
      <c r="G149" s="108" t="s">
        <v>2128</v>
      </c>
      <c r="H149" s="108" t="s">
        <v>2088</v>
      </c>
      <c r="I149" s="108" t="s">
        <v>2013</v>
      </c>
      <c r="J149" s="108" t="s">
        <v>1700</v>
      </c>
      <c r="K149" s="108" t="s">
        <v>2013</v>
      </c>
      <c r="L149" s="110">
        <v>3000</v>
      </c>
      <c r="M149" s="108" t="s">
        <v>2129</v>
      </c>
      <c r="N149" s="111" t="s">
        <v>2130</v>
      </c>
      <c r="O149" s="108" t="s">
        <v>1647</v>
      </c>
      <c r="P149" s="108" t="s">
        <v>2095</v>
      </c>
      <c r="Q149" s="259" t="s">
        <v>2038</v>
      </c>
      <c r="R149" s="111" t="s">
        <v>2104</v>
      </c>
      <c r="S149" s="259" t="s">
        <v>2038</v>
      </c>
      <c r="T149" s="113" t="s">
        <v>475</v>
      </c>
      <c r="U149" s="113" t="s">
        <v>2086</v>
      </c>
      <c r="V149" s="114">
        <v>42562</v>
      </c>
      <c r="W149" s="113">
        <v>11</v>
      </c>
      <c r="X149" s="113">
        <v>7</v>
      </c>
      <c r="Y149" s="113">
        <v>2016</v>
      </c>
      <c r="Z149" s="113">
        <v>11</v>
      </c>
      <c r="AA149" s="113">
        <v>7</v>
      </c>
      <c r="AB149" s="113">
        <v>2019</v>
      </c>
      <c r="AC149" s="115"/>
      <c r="AD149" s="260"/>
      <c r="AE149" s="260"/>
      <c r="AF149" s="260"/>
      <c r="AG149" s="260"/>
      <c r="AH149" s="260"/>
      <c r="AI149" s="25">
        <v>52729833.600000009</v>
      </c>
      <c r="AJ149" s="41">
        <v>0.14000000000000001</v>
      </c>
      <c r="AK149" s="160" t="s">
        <v>558</v>
      </c>
      <c r="AL149" s="1"/>
    </row>
    <row r="150" spans="1:38" s="3" customFormat="1" ht="43.5" customHeight="1">
      <c r="A150" s="61">
        <v>145</v>
      </c>
      <c r="B150" s="88">
        <v>9</v>
      </c>
      <c r="C150" s="459"/>
      <c r="D150" s="108">
        <v>1090461</v>
      </c>
      <c r="E150" s="258" t="s">
        <v>2160</v>
      </c>
      <c r="F150" s="109" t="s">
        <v>2158</v>
      </c>
      <c r="G150" s="108" t="s">
        <v>2396</v>
      </c>
      <c r="H150" s="108" t="s">
        <v>2325</v>
      </c>
      <c r="I150" s="108" t="s">
        <v>2159</v>
      </c>
      <c r="J150" s="108" t="s">
        <v>1700</v>
      </c>
      <c r="K150" s="108" t="s">
        <v>2159</v>
      </c>
      <c r="L150" s="110">
        <v>3000</v>
      </c>
      <c r="M150" s="108" t="s">
        <v>2324</v>
      </c>
      <c r="N150" s="111" t="s">
        <v>2323</v>
      </c>
      <c r="O150" s="108" t="s">
        <v>1647</v>
      </c>
      <c r="P150" s="108" t="s">
        <v>2603</v>
      </c>
      <c r="Q150" s="261" t="s">
        <v>2256</v>
      </c>
      <c r="R150" s="36" t="s">
        <v>2344</v>
      </c>
      <c r="S150" s="261" t="s">
        <v>2256</v>
      </c>
      <c r="T150" s="113" t="s">
        <v>475</v>
      </c>
      <c r="U150" s="113" t="s">
        <v>2361</v>
      </c>
      <c r="V150" s="114">
        <v>42719</v>
      </c>
      <c r="W150" s="113">
        <v>17</v>
      </c>
      <c r="X150" s="113">
        <v>12</v>
      </c>
      <c r="Y150" s="113">
        <v>2016</v>
      </c>
      <c r="Z150" s="113">
        <v>17</v>
      </c>
      <c r="AA150" s="113">
        <v>12</v>
      </c>
      <c r="AB150" s="113">
        <v>2019</v>
      </c>
      <c r="AC150" s="115"/>
      <c r="AD150" s="260"/>
      <c r="AE150" s="260"/>
      <c r="AF150" s="260"/>
      <c r="AG150" s="260"/>
      <c r="AH150" s="262"/>
      <c r="AI150" s="25">
        <v>52729833.600000009</v>
      </c>
      <c r="AJ150" s="42">
        <v>0.14000000000000001</v>
      </c>
      <c r="AK150" s="160" t="s">
        <v>558</v>
      </c>
      <c r="AL150" s="1"/>
    </row>
    <row r="151" spans="1:38" s="3" customFormat="1" ht="30" customHeight="1">
      <c r="A151" s="61">
        <v>146</v>
      </c>
      <c r="B151" s="89">
        <v>9</v>
      </c>
      <c r="C151" s="460"/>
      <c r="D151" s="92">
        <v>1090418</v>
      </c>
      <c r="E151" s="263" t="s">
        <v>1222</v>
      </c>
      <c r="F151" s="90" t="s">
        <v>1223</v>
      </c>
      <c r="G151" s="92" t="s">
        <v>2397</v>
      </c>
      <c r="H151" s="92" t="s">
        <v>1252</v>
      </c>
      <c r="I151" s="92" t="s">
        <v>1224</v>
      </c>
      <c r="J151" s="92" t="s">
        <v>1701</v>
      </c>
      <c r="K151" s="92" t="s">
        <v>1224</v>
      </c>
      <c r="L151" s="93">
        <v>2500</v>
      </c>
      <c r="M151" s="92">
        <v>87547485</v>
      </c>
      <c r="N151" s="94" t="s">
        <v>1253</v>
      </c>
      <c r="O151" s="108" t="s">
        <v>1881</v>
      </c>
      <c r="P151" s="92" t="s">
        <v>1610</v>
      </c>
      <c r="Q151" s="261" t="s">
        <v>1241</v>
      </c>
      <c r="R151" s="96" t="s">
        <v>1242</v>
      </c>
      <c r="S151" s="261" t="str">
        <f t="shared" ref="S151" si="0">Q151</f>
        <v>Juan Carlos Reinao Marilao</v>
      </c>
      <c r="T151" s="97" t="s">
        <v>475</v>
      </c>
      <c r="U151" s="97" t="s">
        <v>1254</v>
      </c>
      <c r="V151" s="98">
        <v>42271</v>
      </c>
      <c r="W151" s="97">
        <v>24</v>
      </c>
      <c r="X151" s="97">
        <v>9</v>
      </c>
      <c r="Y151" s="97">
        <v>2015</v>
      </c>
      <c r="Z151" s="97">
        <v>24</v>
      </c>
      <c r="AA151" s="97">
        <v>9</v>
      </c>
      <c r="AB151" s="97">
        <v>2018</v>
      </c>
      <c r="AC151" s="238"/>
      <c r="AD151" s="264"/>
      <c r="AE151" s="264"/>
      <c r="AF151" s="264"/>
      <c r="AG151" s="264"/>
      <c r="AH151" s="264"/>
      <c r="AI151" s="364">
        <v>43941528.000000015</v>
      </c>
      <c r="AJ151" s="365">
        <v>0.14000000000000001</v>
      </c>
      <c r="AK151" s="175" t="s">
        <v>558</v>
      </c>
      <c r="AL151" s="7"/>
    </row>
    <row r="152" spans="1:38" ht="45.75" customHeight="1">
      <c r="A152" s="61">
        <v>147</v>
      </c>
      <c r="B152" s="62">
        <v>10</v>
      </c>
      <c r="C152" s="450" t="s">
        <v>1194</v>
      </c>
      <c r="D152" s="63">
        <v>1100348</v>
      </c>
      <c r="E152" s="102" t="s">
        <v>334</v>
      </c>
      <c r="F152" s="122" t="s">
        <v>342</v>
      </c>
      <c r="G152" s="102" t="s">
        <v>354</v>
      </c>
      <c r="H152" s="123" t="s">
        <v>1327</v>
      </c>
      <c r="I152" s="123" t="s">
        <v>361</v>
      </c>
      <c r="J152" s="63" t="s">
        <v>361</v>
      </c>
      <c r="K152" s="63" t="s">
        <v>361</v>
      </c>
      <c r="L152" s="64">
        <v>4200</v>
      </c>
      <c r="M152" s="123" t="s">
        <v>1766</v>
      </c>
      <c r="N152" s="123" t="s">
        <v>1769</v>
      </c>
      <c r="O152" s="63" t="s">
        <v>1487</v>
      </c>
      <c r="P152" s="62" t="str">
        <f>HYPERLINK("https://www.facebook.com/opd.osorno","https://www.facebook.com/opd.osorno")</f>
        <v>https://www.facebook.com/opd.osorno</v>
      </c>
      <c r="Q152" s="265" t="s">
        <v>506</v>
      </c>
      <c r="R152" s="226" t="s">
        <v>583</v>
      </c>
      <c r="S152" s="265" t="s">
        <v>506</v>
      </c>
      <c r="T152" s="266" t="s">
        <v>531</v>
      </c>
      <c r="U152" s="266" t="s">
        <v>645</v>
      </c>
      <c r="V152" s="267">
        <v>42082</v>
      </c>
      <c r="W152" s="266">
        <v>2</v>
      </c>
      <c r="X152" s="266">
        <v>3</v>
      </c>
      <c r="Y152" s="266">
        <v>2012</v>
      </c>
      <c r="Z152" s="266">
        <v>3</v>
      </c>
      <c r="AA152" s="266">
        <v>3</v>
      </c>
      <c r="AB152" s="266">
        <v>2018</v>
      </c>
      <c r="AC152" s="70">
        <v>9</v>
      </c>
      <c r="AD152" s="126">
        <v>8.25</v>
      </c>
      <c r="AE152" s="126" t="s">
        <v>635</v>
      </c>
      <c r="AF152" s="126">
        <v>8.1999999999999993</v>
      </c>
      <c r="AG152" s="227"/>
      <c r="AH152" s="71"/>
      <c r="AI152" s="379">
        <v>73821767.040000021</v>
      </c>
      <c r="AJ152" s="380">
        <v>0.14000000000000001</v>
      </c>
      <c r="AK152" s="72" t="s">
        <v>558</v>
      </c>
      <c r="AL152" s="7"/>
    </row>
    <row r="153" spans="1:38" ht="45" customHeight="1">
      <c r="A153" s="61">
        <v>148</v>
      </c>
      <c r="B153" s="61">
        <v>10</v>
      </c>
      <c r="C153" s="451"/>
      <c r="D153" s="73">
        <v>1100346</v>
      </c>
      <c r="E153" s="212" t="s">
        <v>335</v>
      </c>
      <c r="F153" s="85" t="s">
        <v>343</v>
      </c>
      <c r="G153" s="84" t="s">
        <v>2432</v>
      </c>
      <c r="H153" s="74" t="s">
        <v>1341</v>
      </c>
      <c r="I153" s="74" t="s">
        <v>362</v>
      </c>
      <c r="J153" s="73" t="s">
        <v>1711</v>
      </c>
      <c r="K153" s="73" t="s">
        <v>1712</v>
      </c>
      <c r="L153" s="86">
        <v>3500</v>
      </c>
      <c r="M153" s="74" t="s">
        <v>1767</v>
      </c>
      <c r="N153" s="74" t="s">
        <v>358</v>
      </c>
      <c r="O153" s="77" t="s">
        <v>1529</v>
      </c>
      <c r="P153" s="61" t="s">
        <v>563</v>
      </c>
      <c r="Q153" s="104" t="s">
        <v>2241</v>
      </c>
      <c r="R153" s="77" t="s">
        <v>2306</v>
      </c>
      <c r="S153" s="104" t="s">
        <v>2241</v>
      </c>
      <c r="T153" s="268" t="s">
        <v>531</v>
      </c>
      <c r="U153" s="268" t="s">
        <v>670</v>
      </c>
      <c r="V153" s="269">
        <v>42107</v>
      </c>
      <c r="W153" s="268">
        <v>3</v>
      </c>
      <c r="X153" s="268">
        <v>3</v>
      </c>
      <c r="Y153" s="268">
        <v>2012</v>
      </c>
      <c r="Z153" s="268">
        <v>3</v>
      </c>
      <c r="AA153" s="268">
        <v>3</v>
      </c>
      <c r="AB153" s="268">
        <v>2018</v>
      </c>
      <c r="AC153" s="80">
        <v>6</v>
      </c>
      <c r="AD153" s="81">
        <v>8.39</v>
      </c>
      <c r="AE153" s="81" t="s">
        <v>636</v>
      </c>
      <c r="AF153" s="81">
        <v>7.56</v>
      </c>
      <c r="AG153" s="199"/>
      <c r="AH153" s="82"/>
      <c r="AI153" s="43">
        <v>69072998.400000006</v>
      </c>
      <c r="AJ153" s="44">
        <v>0.28000000000000003</v>
      </c>
      <c r="AK153" s="83" t="s">
        <v>558</v>
      </c>
      <c r="AL153" s="7"/>
    </row>
    <row r="154" spans="1:38" ht="30" customHeight="1">
      <c r="A154" s="61">
        <v>149</v>
      </c>
      <c r="B154" s="61">
        <v>10</v>
      </c>
      <c r="C154" s="451"/>
      <c r="D154" s="73">
        <v>1100344</v>
      </c>
      <c r="E154" s="212" t="s">
        <v>336</v>
      </c>
      <c r="F154" s="85" t="s">
        <v>344</v>
      </c>
      <c r="G154" s="84" t="s">
        <v>355</v>
      </c>
      <c r="H154" s="74" t="s">
        <v>1342</v>
      </c>
      <c r="I154" s="74" t="s">
        <v>363</v>
      </c>
      <c r="J154" s="73" t="s">
        <v>1711</v>
      </c>
      <c r="K154" s="73" t="s">
        <v>1713</v>
      </c>
      <c r="L154" s="86">
        <v>3500</v>
      </c>
      <c r="M154" s="74" t="s">
        <v>1343</v>
      </c>
      <c r="N154" s="74" t="s">
        <v>359</v>
      </c>
      <c r="O154" s="73" t="s">
        <v>1490</v>
      </c>
      <c r="P154" s="61" t="str">
        <f>HYPERLINK("https://www.facebook.com/consejo.infancia.3?ref=tn_tnmn","https://www.facebook.com/consejo.infancia.3?ref=tn_tnmn")</f>
        <v>https://www.facebook.com/consejo.infancia.3?ref=tn_tnmn</v>
      </c>
      <c r="Q154" s="104" t="s">
        <v>2321</v>
      </c>
      <c r="R154" s="73" t="s">
        <v>2322</v>
      </c>
      <c r="S154" s="104" t="s">
        <v>2242</v>
      </c>
      <c r="T154" s="268" t="s">
        <v>531</v>
      </c>
      <c r="U154" s="268" t="s">
        <v>671</v>
      </c>
      <c r="V154" s="269">
        <v>42109</v>
      </c>
      <c r="W154" s="268">
        <v>3</v>
      </c>
      <c r="X154" s="268">
        <v>3</v>
      </c>
      <c r="Y154" s="268">
        <v>2012</v>
      </c>
      <c r="Z154" s="268">
        <v>3</v>
      </c>
      <c r="AA154" s="268">
        <v>3</v>
      </c>
      <c r="AB154" s="268">
        <v>2018</v>
      </c>
      <c r="AC154" s="80">
        <v>7</v>
      </c>
      <c r="AD154" s="81">
        <v>7.27</v>
      </c>
      <c r="AE154" s="81" t="s">
        <v>637</v>
      </c>
      <c r="AF154" s="81">
        <v>8.1</v>
      </c>
      <c r="AG154" s="199"/>
      <c r="AH154" s="82"/>
      <c r="AI154" s="43">
        <v>69072998.400000006</v>
      </c>
      <c r="AJ154" s="44">
        <v>0.28000000000000003</v>
      </c>
      <c r="AK154" s="83" t="s">
        <v>558</v>
      </c>
      <c r="AL154" s="7"/>
    </row>
    <row r="155" spans="1:38" ht="30" customHeight="1">
      <c r="A155" s="61">
        <v>150</v>
      </c>
      <c r="B155" s="61">
        <v>10</v>
      </c>
      <c r="C155" s="451"/>
      <c r="D155" s="73">
        <v>1100347</v>
      </c>
      <c r="E155" s="84" t="s">
        <v>337</v>
      </c>
      <c r="F155" s="85" t="s">
        <v>345</v>
      </c>
      <c r="G155" s="84" t="s">
        <v>672</v>
      </c>
      <c r="H155" s="74" t="s">
        <v>350</v>
      </c>
      <c r="I155" s="74" t="s">
        <v>364</v>
      </c>
      <c r="J155" s="73" t="s">
        <v>615</v>
      </c>
      <c r="K155" s="73" t="s">
        <v>364</v>
      </c>
      <c r="L155" s="86">
        <v>4200</v>
      </c>
      <c r="M155" s="74" t="s">
        <v>369</v>
      </c>
      <c r="N155" s="74" t="s">
        <v>673</v>
      </c>
      <c r="O155" s="73" t="s">
        <v>1488</v>
      </c>
      <c r="P155" s="61" t="str">
        <f>HYPERLINK("https://www.facebook.com/opd.puertomontt","https://www.facebook.com/opd.puertomontt")</f>
        <v>https://www.facebook.com/opd.puertomontt</v>
      </c>
      <c r="Q155" s="104" t="s">
        <v>507</v>
      </c>
      <c r="R155" s="106" t="s">
        <v>2363</v>
      </c>
      <c r="S155" s="104" t="s">
        <v>507</v>
      </c>
      <c r="T155" s="268" t="s">
        <v>531</v>
      </c>
      <c r="U155" s="268" t="s">
        <v>646</v>
      </c>
      <c r="V155" s="269">
        <v>42080</v>
      </c>
      <c r="W155" s="268">
        <v>2</v>
      </c>
      <c r="X155" s="268">
        <v>3</v>
      </c>
      <c r="Y155" s="268">
        <v>2012</v>
      </c>
      <c r="Z155" s="268">
        <v>3</v>
      </c>
      <c r="AA155" s="268">
        <v>3</v>
      </c>
      <c r="AB155" s="268">
        <v>2018</v>
      </c>
      <c r="AC155" s="80">
        <v>8</v>
      </c>
      <c r="AD155" s="81" t="s">
        <v>614</v>
      </c>
      <c r="AE155" s="81">
        <v>9</v>
      </c>
      <c r="AF155" s="81">
        <v>8.5299999999999994</v>
      </c>
      <c r="AG155" s="199"/>
      <c r="AH155" s="82"/>
      <c r="AI155" s="379">
        <v>73821767.040000021</v>
      </c>
      <c r="AJ155" s="44">
        <v>0.14000000000000001</v>
      </c>
      <c r="AK155" s="83" t="s">
        <v>572</v>
      </c>
      <c r="AL155" s="7"/>
    </row>
    <row r="156" spans="1:38" s="3" customFormat="1" ht="41.25" customHeight="1">
      <c r="A156" s="61">
        <v>151</v>
      </c>
      <c r="B156" s="61">
        <v>10</v>
      </c>
      <c r="C156" s="451"/>
      <c r="D156" s="73">
        <v>1100402</v>
      </c>
      <c r="E156" s="84" t="s">
        <v>551</v>
      </c>
      <c r="F156" s="85" t="s">
        <v>553</v>
      </c>
      <c r="G156" s="84" t="s">
        <v>2433</v>
      </c>
      <c r="H156" s="73" t="s">
        <v>609</v>
      </c>
      <c r="I156" s="73" t="s">
        <v>555</v>
      </c>
      <c r="J156" s="73" t="s">
        <v>615</v>
      </c>
      <c r="K156" s="73" t="s">
        <v>555</v>
      </c>
      <c r="L156" s="86">
        <v>3500</v>
      </c>
      <c r="M156" s="73" t="s">
        <v>611</v>
      </c>
      <c r="N156" s="73" t="s">
        <v>612</v>
      </c>
      <c r="O156" s="270" t="s">
        <v>1489</v>
      </c>
      <c r="P156" s="271" t="s">
        <v>674</v>
      </c>
      <c r="Q156" s="104" t="s">
        <v>2243</v>
      </c>
      <c r="R156" s="87" t="s">
        <v>2364</v>
      </c>
      <c r="S156" s="104" t="s">
        <v>2243</v>
      </c>
      <c r="T156" s="268" t="s">
        <v>530</v>
      </c>
      <c r="U156" s="268" t="s">
        <v>626</v>
      </c>
      <c r="V156" s="269">
        <v>41848</v>
      </c>
      <c r="W156" s="268">
        <v>28</v>
      </c>
      <c r="X156" s="268">
        <v>7</v>
      </c>
      <c r="Y156" s="268">
        <v>2014</v>
      </c>
      <c r="Z156" s="268">
        <v>28</v>
      </c>
      <c r="AA156" s="268">
        <v>7</v>
      </c>
      <c r="AB156" s="268">
        <v>2017</v>
      </c>
      <c r="AC156" s="80">
        <v>7.73</v>
      </c>
      <c r="AD156" s="81">
        <v>8.51</v>
      </c>
      <c r="AE156" s="82"/>
      <c r="AF156" s="82"/>
      <c r="AG156" s="82"/>
      <c r="AH156" s="82"/>
      <c r="AI156" s="361">
        <v>61518139.200000018</v>
      </c>
      <c r="AJ156" s="242">
        <v>0.14000000000000001</v>
      </c>
      <c r="AK156" s="83" t="s">
        <v>558</v>
      </c>
      <c r="AL156" s="7"/>
    </row>
    <row r="157" spans="1:38" s="3" customFormat="1" ht="29.25" customHeight="1">
      <c r="A157" s="61">
        <v>152</v>
      </c>
      <c r="B157" s="61">
        <v>10</v>
      </c>
      <c r="C157" s="451"/>
      <c r="D157" s="73">
        <v>1100401</v>
      </c>
      <c r="E157" s="84" t="s">
        <v>552</v>
      </c>
      <c r="F157" s="85" t="s">
        <v>554</v>
      </c>
      <c r="G157" s="84" t="s">
        <v>610</v>
      </c>
      <c r="H157" s="73" t="s">
        <v>1328</v>
      </c>
      <c r="I157" s="73" t="s">
        <v>556</v>
      </c>
      <c r="J157" s="73" t="s">
        <v>615</v>
      </c>
      <c r="K157" s="73" t="s">
        <v>556</v>
      </c>
      <c r="L157" s="86">
        <v>2500</v>
      </c>
      <c r="M157" s="73" t="s">
        <v>1768</v>
      </c>
      <c r="N157" s="77" t="s">
        <v>1770</v>
      </c>
      <c r="O157" s="73" t="s">
        <v>1652</v>
      </c>
      <c r="P157" s="73" t="s">
        <v>1611</v>
      </c>
      <c r="Q157" s="104" t="s">
        <v>613</v>
      </c>
      <c r="R157" s="87" t="s">
        <v>1830</v>
      </c>
      <c r="S157" s="104" t="s">
        <v>613</v>
      </c>
      <c r="T157" s="268" t="s">
        <v>475</v>
      </c>
      <c r="U157" s="268" t="s">
        <v>624</v>
      </c>
      <c r="V157" s="269">
        <v>41848</v>
      </c>
      <c r="W157" s="268">
        <v>28</v>
      </c>
      <c r="X157" s="268">
        <v>7</v>
      </c>
      <c r="Y157" s="268">
        <v>2014</v>
      </c>
      <c r="Z157" s="268">
        <v>28</v>
      </c>
      <c r="AA157" s="268">
        <v>7</v>
      </c>
      <c r="AB157" s="268">
        <v>2017</v>
      </c>
      <c r="AC157" s="80">
        <v>8.6999999999999993</v>
      </c>
      <c r="AD157" s="81">
        <v>8.0299999999999994</v>
      </c>
      <c r="AE157" s="82"/>
      <c r="AF157" s="82"/>
      <c r="AG157" s="82"/>
      <c r="AH157" s="82"/>
      <c r="AI157" s="272">
        <v>43941528.000000015</v>
      </c>
      <c r="AJ157" s="242">
        <v>0.14000000000000001</v>
      </c>
      <c r="AK157" s="83" t="s">
        <v>558</v>
      </c>
      <c r="AL157" s="7"/>
    </row>
    <row r="158" spans="1:38" ht="51" customHeight="1">
      <c r="A158" s="61">
        <v>153</v>
      </c>
      <c r="B158" s="61">
        <v>10</v>
      </c>
      <c r="C158" s="451"/>
      <c r="D158" s="73">
        <v>1100345</v>
      </c>
      <c r="E158" s="212" t="s">
        <v>338</v>
      </c>
      <c r="F158" s="84" t="s">
        <v>346</v>
      </c>
      <c r="G158" s="84" t="s">
        <v>356</v>
      </c>
      <c r="H158" s="73" t="s">
        <v>351</v>
      </c>
      <c r="I158" s="73" t="s">
        <v>365</v>
      </c>
      <c r="J158" s="73" t="s">
        <v>361</v>
      </c>
      <c r="K158" s="73" t="s">
        <v>1714</v>
      </c>
      <c r="L158" s="86">
        <v>3500</v>
      </c>
      <c r="M158" s="73" t="s">
        <v>1329</v>
      </c>
      <c r="N158" s="73" t="s">
        <v>1330</v>
      </c>
      <c r="O158" s="73" t="s">
        <v>1647</v>
      </c>
      <c r="P158" s="73" t="str">
        <f>HYPERLINK("https://www.facebook.com/opd.cordillera","https://www.facebook.com/opd.cordillera")</f>
        <v>https://www.facebook.com/opd.cordillera</v>
      </c>
      <c r="Q158" s="104" t="s">
        <v>2255</v>
      </c>
      <c r="R158" s="77" t="s">
        <v>2344</v>
      </c>
      <c r="S158" s="104" t="s">
        <v>2255</v>
      </c>
      <c r="T158" s="268" t="s">
        <v>531</v>
      </c>
      <c r="U158" s="268" t="s">
        <v>2156</v>
      </c>
      <c r="V158" s="269">
        <v>42073</v>
      </c>
      <c r="W158" s="268">
        <v>11</v>
      </c>
      <c r="X158" s="268">
        <v>3</v>
      </c>
      <c r="Y158" s="268">
        <v>2012</v>
      </c>
      <c r="Z158" s="268">
        <v>12</v>
      </c>
      <c r="AA158" s="268">
        <v>3</v>
      </c>
      <c r="AB158" s="268">
        <v>2018</v>
      </c>
      <c r="AC158" s="231">
        <v>9</v>
      </c>
      <c r="AD158" s="424">
        <v>8.81</v>
      </c>
      <c r="AE158" s="424">
        <v>9</v>
      </c>
      <c r="AF158" s="424">
        <v>8.9</v>
      </c>
      <c r="AG158" s="196"/>
      <c r="AH158" s="196"/>
      <c r="AI158" s="361">
        <v>61518139.200000018</v>
      </c>
      <c r="AJ158" s="242">
        <v>0.14000000000000001</v>
      </c>
      <c r="AK158" s="83" t="s">
        <v>558</v>
      </c>
      <c r="AL158" s="7"/>
    </row>
    <row r="159" spans="1:38" s="3" customFormat="1" ht="45" customHeight="1">
      <c r="A159" s="61">
        <v>154</v>
      </c>
      <c r="B159" s="61">
        <v>10</v>
      </c>
      <c r="C159" s="451"/>
      <c r="D159" s="73">
        <v>1100411</v>
      </c>
      <c r="E159" s="212" t="s">
        <v>746</v>
      </c>
      <c r="F159" s="85" t="s">
        <v>747</v>
      </c>
      <c r="G159" s="84" t="s">
        <v>2434</v>
      </c>
      <c r="H159" s="73" t="s">
        <v>1332</v>
      </c>
      <c r="I159" s="74" t="s">
        <v>748</v>
      </c>
      <c r="J159" s="73" t="s">
        <v>1711</v>
      </c>
      <c r="K159" s="73" t="s">
        <v>748</v>
      </c>
      <c r="L159" s="86">
        <v>3000</v>
      </c>
      <c r="M159" s="73">
        <v>78850972</v>
      </c>
      <c r="N159" s="73" t="s">
        <v>1333</v>
      </c>
      <c r="O159" s="73" t="s">
        <v>1490</v>
      </c>
      <c r="P159" s="73" t="s">
        <v>1612</v>
      </c>
      <c r="Q159" s="104" t="s">
        <v>749</v>
      </c>
      <c r="R159" s="77" t="s">
        <v>2365</v>
      </c>
      <c r="S159" s="104" t="s">
        <v>749</v>
      </c>
      <c r="T159" s="268" t="s">
        <v>475</v>
      </c>
      <c r="U159" s="268" t="s">
        <v>910</v>
      </c>
      <c r="V159" s="269">
        <v>42156</v>
      </c>
      <c r="W159" s="268">
        <v>1</v>
      </c>
      <c r="X159" s="268">
        <v>6</v>
      </c>
      <c r="Y159" s="268">
        <v>2015</v>
      </c>
      <c r="Z159" s="268">
        <v>1</v>
      </c>
      <c r="AA159" s="268">
        <v>6</v>
      </c>
      <c r="AB159" s="268">
        <v>2018</v>
      </c>
      <c r="AC159" s="80">
        <v>8.2899999999999991</v>
      </c>
      <c r="AD159" s="82"/>
      <c r="AE159" s="82"/>
      <c r="AF159" s="196"/>
      <c r="AG159" s="196"/>
      <c r="AH159" s="196"/>
      <c r="AI159" s="272">
        <v>59205427.200000003</v>
      </c>
      <c r="AJ159" s="242">
        <v>0.28000000000000003</v>
      </c>
      <c r="AK159" s="83" t="s">
        <v>558</v>
      </c>
      <c r="AL159" s="7"/>
    </row>
    <row r="160" spans="1:38" s="3" customFormat="1" ht="45" customHeight="1">
      <c r="A160" s="61">
        <v>155</v>
      </c>
      <c r="B160" s="61">
        <v>10</v>
      </c>
      <c r="C160" s="451"/>
      <c r="D160" s="73">
        <v>1100413</v>
      </c>
      <c r="E160" s="212" t="s">
        <v>744</v>
      </c>
      <c r="F160" s="84" t="s">
        <v>745</v>
      </c>
      <c r="G160" s="84" t="s">
        <v>2435</v>
      </c>
      <c r="H160" s="73" t="s">
        <v>1334</v>
      </c>
      <c r="I160" s="74" t="s">
        <v>615</v>
      </c>
      <c r="J160" s="73" t="s">
        <v>615</v>
      </c>
      <c r="K160" s="73" t="s">
        <v>615</v>
      </c>
      <c r="L160" s="86">
        <v>3000</v>
      </c>
      <c r="M160" s="73" t="s">
        <v>1335</v>
      </c>
      <c r="N160" s="77" t="s">
        <v>1209</v>
      </c>
      <c r="O160" s="73" t="s">
        <v>1530</v>
      </c>
      <c r="P160" s="73" t="s">
        <v>1613</v>
      </c>
      <c r="Q160" s="104" t="s">
        <v>2244</v>
      </c>
      <c r="R160" s="108" t="s">
        <v>2350</v>
      </c>
      <c r="S160" s="104" t="s">
        <v>2244</v>
      </c>
      <c r="T160" s="268" t="s">
        <v>475</v>
      </c>
      <c r="U160" s="268" t="s">
        <v>911</v>
      </c>
      <c r="V160" s="269">
        <v>42156</v>
      </c>
      <c r="W160" s="268">
        <v>1</v>
      </c>
      <c r="X160" s="268">
        <v>6</v>
      </c>
      <c r="Y160" s="268">
        <v>2015</v>
      </c>
      <c r="Z160" s="268">
        <v>1</v>
      </c>
      <c r="AA160" s="268">
        <v>6</v>
      </c>
      <c r="AB160" s="268">
        <v>2018</v>
      </c>
      <c r="AC160" s="80">
        <v>7.59</v>
      </c>
      <c r="AD160" s="82"/>
      <c r="AE160" s="82"/>
      <c r="AF160" s="196"/>
      <c r="AG160" s="196"/>
      <c r="AH160" s="196"/>
      <c r="AI160" s="25">
        <v>52729833.600000009</v>
      </c>
      <c r="AJ160" s="242">
        <v>0.14000000000000001</v>
      </c>
      <c r="AK160" s="83" t="s">
        <v>558</v>
      </c>
      <c r="AL160" s="7"/>
    </row>
    <row r="161" spans="1:38" s="3" customFormat="1" ht="45" customHeight="1">
      <c r="A161" s="61">
        <v>156</v>
      </c>
      <c r="B161" s="61">
        <v>10</v>
      </c>
      <c r="C161" s="451"/>
      <c r="D161" s="73">
        <v>1100404</v>
      </c>
      <c r="E161" s="212" t="s">
        <v>750</v>
      </c>
      <c r="F161" s="84" t="s">
        <v>751</v>
      </c>
      <c r="G161" s="84" t="s">
        <v>2436</v>
      </c>
      <c r="H161" s="73" t="s">
        <v>912</v>
      </c>
      <c r="I161" s="74" t="s">
        <v>752</v>
      </c>
      <c r="J161" s="73" t="s">
        <v>615</v>
      </c>
      <c r="K161" s="73" t="s">
        <v>752</v>
      </c>
      <c r="L161" s="86">
        <v>3000</v>
      </c>
      <c r="M161" s="73" t="s">
        <v>913</v>
      </c>
      <c r="N161" s="73" t="s">
        <v>914</v>
      </c>
      <c r="O161" s="73" t="s">
        <v>1880</v>
      </c>
      <c r="P161" s="73" t="s">
        <v>1614</v>
      </c>
      <c r="Q161" s="104" t="s">
        <v>753</v>
      </c>
      <c r="R161" s="77" t="s">
        <v>2330</v>
      </c>
      <c r="S161" s="104" t="s">
        <v>753</v>
      </c>
      <c r="T161" s="268" t="s">
        <v>475</v>
      </c>
      <c r="U161" s="268" t="s">
        <v>915</v>
      </c>
      <c r="V161" s="269">
        <v>42156</v>
      </c>
      <c r="W161" s="268">
        <v>1</v>
      </c>
      <c r="X161" s="268">
        <v>6</v>
      </c>
      <c r="Y161" s="268">
        <v>2015</v>
      </c>
      <c r="Z161" s="268">
        <v>1</v>
      </c>
      <c r="AA161" s="268">
        <v>6</v>
      </c>
      <c r="AB161" s="268">
        <v>2018</v>
      </c>
      <c r="AC161" s="80">
        <v>5.36</v>
      </c>
      <c r="AD161" s="82"/>
      <c r="AE161" s="82"/>
      <c r="AF161" s="196"/>
      <c r="AG161" s="196"/>
      <c r="AH161" s="196"/>
      <c r="AI161" s="25">
        <v>52729833.600000009</v>
      </c>
      <c r="AJ161" s="242">
        <v>0.14000000000000001</v>
      </c>
      <c r="AK161" s="83" t="s">
        <v>558</v>
      </c>
      <c r="AL161" s="7"/>
    </row>
    <row r="162" spans="1:38" s="3" customFormat="1" ht="45" customHeight="1">
      <c r="A162" s="61">
        <v>157</v>
      </c>
      <c r="B162" s="61">
        <v>10</v>
      </c>
      <c r="C162" s="451"/>
      <c r="D162" s="73">
        <v>1100412</v>
      </c>
      <c r="E162" s="212" t="s">
        <v>916</v>
      </c>
      <c r="F162" s="84" t="s">
        <v>754</v>
      </c>
      <c r="G162" s="84" t="s">
        <v>2437</v>
      </c>
      <c r="H162" s="73" t="s">
        <v>917</v>
      </c>
      <c r="I162" s="74" t="s">
        <v>755</v>
      </c>
      <c r="J162" s="73" t="s">
        <v>361</v>
      </c>
      <c r="K162" s="73" t="s">
        <v>755</v>
      </c>
      <c r="L162" s="86">
        <v>2000</v>
      </c>
      <c r="M162" s="73">
        <v>642629915</v>
      </c>
      <c r="N162" s="73" t="s">
        <v>918</v>
      </c>
      <c r="O162" s="73" t="s">
        <v>1938</v>
      </c>
      <c r="P162" s="73" t="s">
        <v>1615</v>
      </c>
      <c r="Q162" s="104" t="s">
        <v>756</v>
      </c>
      <c r="R162" s="77" t="s">
        <v>2296</v>
      </c>
      <c r="S162" s="104" t="s">
        <v>756</v>
      </c>
      <c r="T162" s="268" t="s">
        <v>530</v>
      </c>
      <c r="U162" s="268" t="s">
        <v>919</v>
      </c>
      <c r="V162" s="269">
        <v>42156</v>
      </c>
      <c r="W162" s="268">
        <v>1</v>
      </c>
      <c r="X162" s="268">
        <v>6</v>
      </c>
      <c r="Y162" s="268">
        <v>2015</v>
      </c>
      <c r="Z162" s="268">
        <v>1</v>
      </c>
      <c r="AA162" s="268">
        <v>6</v>
      </c>
      <c r="AB162" s="268">
        <v>2018</v>
      </c>
      <c r="AC162" s="80">
        <v>7.98</v>
      </c>
      <c r="AD162" s="82"/>
      <c r="AE162" s="82"/>
      <c r="AF162" s="196"/>
      <c r="AG162" s="196"/>
      <c r="AH162" s="196"/>
      <c r="AI162" s="272">
        <v>35153222.400000006</v>
      </c>
      <c r="AJ162" s="242">
        <v>0.14000000000000001</v>
      </c>
      <c r="AK162" s="83" t="s">
        <v>558</v>
      </c>
      <c r="AL162" s="7"/>
    </row>
    <row r="163" spans="1:38" s="3" customFormat="1" ht="45" customHeight="1">
      <c r="A163" s="61">
        <v>158</v>
      </c>
      <c r="B163" s="61">
        <v>10</v>
      </c>
      <c r="C163" s="451"/>
      <c r="D163" s="73">
        <v>1100415</v>
      </c>
      <c r="E163" s="212" t="s">
        <v>757</v>
      </c>
      <c r="F163" s="84" t="s">
        <v>832</v>
      </c>
      <c r="G163" s="84" t="s">
        <v>2438</v>
      </c>
      <c r="H163" s="73" t="s">
        <v>1336</v>
      </c>
      <c r="I163" s="74" t="s">
        <v>759</v>
      </c>
      <c r="J163" s="73" t="s">
        <v>615</v>
      </c>
      <c r="K163" s="73" t="s">
        <v>759</v>
      </c>
      <c r="L163" s="86">
        <v>2500</v>
      </c>
      <c r="M163" s="73" t="s">
        <v>1338</v>
      </c>
      <c r="N163" s="73" t="s">
        <v>1339</v>
      </c>
      <c r="O163" s="73" t="s">
        <v>1528</v>
      </c>
      <c r="P163" s="73" t="s">
        <v>1616</v>
      </c>
      <c r="Q163" s="104" t="s">
        <v>761</v>
      </c>
      <c r="R163" s="77" t="s">
        <v>920</v>
      </c>
      <c r="S163" s="104" t="s">
        <v>761</v>
      </c>
      <c r="T163" s="268" t="s">
        <v>475</v>
      </c>
      <c r="U163" s="268" t="s">
        <v>921</v>
      </c>
      <c r="V163" s="269">
        <v>42156</v>
      </c>
      <c r="W163" s="268">
        <v>1</v>
      </c>
      <c r="X163" s="268">
        <v>6</v>
      </c>
      <c r="Y163" s="268">
        <v>2015</v>
      </c>
      <c r="Z163" s="268">
        <v>1</v>
      </c>
      <c r="AA163" s="268">
        <v>6</v>
      </c>
      <c r="AB163" s="268">
        <v>2018</v>
      </c>
      <c r="AC163" s="80">
        <v>6.39</v>
      </c>
      <c r="AD163" s="82"/>
      <c r="AE163" s="82"/>
      <c r="AF163" s="196"/>
      <c r="AG163" s="196"/>
      <c r="AH163" s="196"/>
      <c r="AI163" s="272">
        <v>43941528.000000015</v>
      </c>
      <c r="AJ163" s="242">
        <v>0.14000000000000001</v>
      </c>
      <c r="AK163" s="83" t="s">
        <v>558</v>
      </c>
      <c r="AL163" s="7"/>
    </row>
    <row r="164" spans="1:38" s="3" customFormat="1" ht="45" customHeight="1">
      <c r="A164" s="61">
        <v>159</v>
      </c>
      <c r="B164" s="88">
        <v>10</v>
      </c>
      <c r="C164" s="451"/>
      <c r="D164" s="108">
        <v>1100480</v>
      </c>
      <c r="E164" s="258" t="s">
        <v>1914</v>
      </c>
      <c r="F164" s="109" t="s">
        <v>1919</v>
      </c>
      <c r="G164" s="109" t="s">
        <v>2050</v>
      </c>
      <c r="H164" s="108" t="s">
        <v>2051</v>
      </c>
      <c r="I164" s="233" t="s">
        <v>1915</v>
      </c>
      <c r="J164" s="108" t="s">
        <v>361</v>
      </c>
      <c r="K164" s="108" t="s">
        <v>1915</v>
      </c>
      <c r="L164" s="110">
        <v>2000</v>
      </c>
      <c r="M164" s="108" t="s">
        <v>2052</v>
      </c>
      <c r="N164" s="108" t="s">
        <v>2053</v>
      </c>
      <c r="O164" s="108" t="s">
        <v>1647</v>
      </c>
      <c r="P164" s="108" t="s">
        <v>2112</v>
      </c>
      <c r="Q164" s="112" t="s">
        <v>2254</v>
      </c>
      <c r="R164" s="111" t="s">
        <v>2294</v>
      </c>
      <c r="S164" s="112" t="s">
        <v>2254</v>
      </c>
      <c r="T164" s="273" t="s">
        <v>475</v>
      </c>
      <c r="U164" s="273">
        <v>146</v>
      </c>
      <c r="V164" s="274">
        <v>42501</v>
      </c>
      <c r="W164" s="273">
        <v>29</v>
      </c>
      <c r="X164" s="273">
        <v>4</v>
      </c>
      <c r="Y164" s="273">
        <v>2016</v>
      </c>
      <c r="Z164" s="273">
        <v>29</v>
      </c>
      <c r="AA164" s="273">
        <v>4</v>
      </c>
      <c r="AB164" s="273">
        <v>2019</v>
      </c>
      <c r="AC164" s="205"/>
      <c r="AD164" s="116"/>
      <c r="AE164" s="116"/>
      <c r="AF164" s="275"/>
      <c r="AG164" s="275"/>
      <c r="AH164" s="275"/>
      <c r="AI164" s="276">
        <v>35153222.400000006</v>
      </c>
      <c r="AJ164" s="248">
        <v>0.14000000000000001</v>
      </c>
      <c r="AK164" s="118" t="s">
        <v>558</v>
      </c>
      <c r="AL164" s="7"/>
    </row>
    <row r="165" spans="1:38" s="3" customFormat="1" ht="45" customHeight="1">
      <c r="A165" s="61">
        <v>160</v>
      </c>
      <c r="B165" s="88">
        <v>10</v>
      </c>
      <c r="C165" s="451"/>
      <c r="D165" s="108">
        <v>1100483</v>
      </c>
      <c r="E165" s="258" t="s">
        <v>2015</v>
      </c>
      <c r="F165" s="109" t="s">
        <v>2017</v>
      </c>
      <c r="G165" s="109" t="s">
        <v>2058</v>
      </c>
      <c r="H165" s="108" t="s">
        <v>2059</v>
      </c>
      <c r="I165" s="233" t="s">
        <v>2019</v>
      </c>
      <c r="J165" s="108" t="s">
        <v>615</v>
      </c>
      <c r="K165" s="108" t="s">
        <v>2019</v>
      </c>
      <c r="L165" s="110">
        <v>2500</v>
      </c>
      <c r="M165" s="108" t="s">
        <v>2071</v>
      </c>
      <c r="N165" s="111" t="s">
        <v>2085</v>
      </c>
      <c r="O165" s="108" t="s">
        <v>1647</v>
      </c>
      <c r="P165" s="108" t="s">
        <v>2096</v>
      </c>
      <c r="Q165" s="112" t="s">
        <v>2245</v>
      </c>
      <c r="R165" s="36" t="s">
        <v>2344</v>
      </c>
      <c r="S165" s="112" t="s">
        <v>2245</v>
      </c>
      <c r="T165" s="273" t="s">
        <v>475</v>
      </c>
      <c r="U165" s="273" t="s">
        <v>2072</v>
      </c>
      <c r="V165" s="274">
        <v>42563</v>
      </c>
      <c r="W165" s="113">
        <v>11</v>
      </c>
      <c r="X165" s="113">
        <v>7</v>
      </c>
      <c r="Y165" s="273">
        <v>2016</v>
      </c>
      <c r="Z165" s="273">
        <v>11</v>
      </c>
      <c r="AA165" s="273">
        <v>7</v>
      </c>
      <c r="AB165" s="273">
        <v>2019</v>
      </c>
      <c r="AC165" s="115"/>
      <c r="AD165" s="116"/>
      <c r="AE165" s="116"/>
      <c r="AF165" s="275"/>
      <c r="AG165" s="275"/>
      <c r="AH165" s="275"/>
      <c r="AI165" s="276">
        <v>43941528.000000015</v>
      </c>
      <c r="AJ165" s="248">
        <v>0.14000000000000001</v>
      </c>
      <c r="AK165" s="118" t="s">
        <v>558</v>
      </c>
      <c r="AL165" s="7"/>
    </row>
    <row r="166" spans="1:38" s="3" customFormat="1" ht="45" customHeight="1">
      <c r="A166" s="61">
        <v>161</v>
      </c>
      <c r="B166" s="88">
        <v>10</v>
      </c>
      <c r="C166" s="451"/>
      <c r="D166" s="108">
        <v>1100484</v>
      </c>
      <c r="E166" s="258" t="s">
        <v>2016</v>
      </c>
      <c r="F166" s="109" t="s">
        <v>2018</v>
      </c>
      <c r="G166" s="109" t="s">
        <v>2043</v>
      </c>
      <c r="H166" s="108" t="s">
        <v>2044</v>
      </c>
      <c r="I166" s="233" t="s">
        <v>2020</v>
      </c>
      <c r="J166" s="108" t="s">
        <v>2040</v>
      </c>
      <c r="K166" s="108" t="s">
        <v>2021</v>
      </c>
      <c r="L166" s="110">
        <v>2500</v>
      </c>
      <c r="M166" s="108">
        <v>992257755</v>
      </c>
      <c r="N166" s="108" t="s">
        <v>2045</v>
      </c>
      <c r="O166" s="108" t="s">
        <v>2111</v>
      </c>
      <c r="P166" s="108" t="s">
        <v>2114</v>
      </c>
      <c r="Q166" s="112" t="s">
        <v>2246</v>
      </c>
      <c r="R166" s="111" t="s">
        <v>2366</v>
      </c>
      <c r="S166" s="112" t="s">
        <v>2246</v>
      </c>
      <c r="T166" s="273" t="s">
        <v>475</v>
      </c>
      <c r="U166" s="273" t="s">
        <v>2078</v>
      </c>
      <c r="V166" s="274">
        <v>42563</v>
      </c>
      <c r="W166" s="113">
        <v>11</v>
      </c>
      <c r="X166" s="113">
        <v>7</v>
      </c>
      <c r="Y166" s="273">
        <v>2016</v>
      </c>
      <c r="Z166" s="273">
        <v>11</v>
      </c>
      <c r="AA166" s="273">
        <v>7</v>
      </c>
      <c r="AB166" s="273">
        <v>2019</v>
      </c>
      <c r="AC166" s="115"/>
      <c r="AD166" s="116"/>
      <c r="AE166" s="116"/>
      <c r="AF166" s="275"/>
      <c r="AG166" s="275"/>
      <c r="AH166" s="275"/>
      <c r="AI166" s="276">
        <v>60130512.000000015</v>
      </c>
      <c r="AJ166" s="248">
        <v>0.56000000000000005</v>
      </c>
      <c r="AK166" s="118" t="s">
        <v>558</v>
      </c>
      <c r="AL166" s="7"/>
    </row>
    <row r="167" spans="1:38" s="3" customFormat="1" ht="45" customHeight="1">
      <c r="A167" s="61">
        <v>162</v>
      </c>
      <c r="B167" s="89">
        <v>10</v>
      </c>
      <c r="C167" s="452"/>
      <c r="D167" s="92">
        <v>1100416</v>
      </c>
      <c r="E167" s="263" t="s">
        <v>1111</v>
      </c>
      <c r="F167" s="90" t="s">
        <v>758</v>
      </c>
      <c r="G167" s="90" t="s">
        <v>1337</v>
      </c>
      <c r="H167" s="92" t="s">
        <v>922</v>
      </c>
      <c r="I167" s="277" t="s">
        <v>760</v>
      </c>
      <c r="J167" s="92" t="s">
        <v>1711</v>
      </c>
      <c r="K167" s="92" t="s">
        <v>760</v>
      </c>
      <c r="L167" s="93">
        <v>2500</v>
      </c>
      <c r="M167" s="92">
        <v>62430247</v>
      </c>
      <c r="N167" s="92" t="s">
        <v>1340</v>
      </c>
      <c r="O167" s="92" t="s">
        <v>1491</v>
      </c>
      <c r="P167" s="92" t="s">
        <v>1617</v>
      </c>
      <c r="Q167" s="119" t="s">
        <v>2273</v>
      </c>
      <c r="R167" s="94" t="s">
        <v>2367</v>
      </c>
      <c r="S167" s="119" t="s">
        <v>2273</v>
      </c>
      <c r="T167" s="278" t="s">
        <v>475</v>
      </c>
      <c r="U167" s="278" t="s">
        <v>923</v>
      </c>
      <c r="V167" s="279">
        <v>42156</v>
      </c>
      <c r="W167" s="113">
        <v>11</v>
      </c>
      <c r="X167" s="113">
        <v>7</v>
      </c>
      <c r="Y167" s="278">
        <v>2015</v>
      </c>
      <c r="Z167" s="278">
        <v>1</v>
      </c>
      <c r="AA167" s="278">
        <v>6</v>
      </c>
      <c r="AB167" s="278">
        <v>2018</v>
      </c>
      <c r="AC167" s="99">
        <v>7.95</v>
      </c>
      <c r="AD167" s="100"/>
      <c r="AE167" s="100"/>
      <c r="AF167" s="280"/>
      <c r="AG167" s="280"/>
      <c r="AH167" s="280"/>
      <c r="AI167" s="281">
        <v>49337856.000000007</v>
      </c>
      <c r="AJ167" s="282">
        <v>0.28000000000000003</v>
      </c>
      <c r="AK167" s="101" t="s">
        <v>558</v>
      </c>
      <c r="AL167" s="7"/>
    </row>
    <row r="168" spans="1:38" ht="30" customHeight="1">
      <c r="A168" s="61">
        <v>163</v>
      </c>
      <c r="B168" s="62">
        <v>11</v>
      </c>
      <c r="C168" s="450" t="s">
        <v>1657</v>
      </c>
      <c r="D168" s="63">
        <v>1110127</v>
      </c>
      <c r="E168" s="102" t="s">
        <v>339</v>
      </c>
      <c r="F168" s="122" t="s">
        <v>347</v>
      </c>
      <c r="G168" s="90" t="s">
        <v>2391</v>
      </c>
      <c r="H168" s="63" t="s">
        <v>352</v>
      </c>
      <c r="I168" s="63" t="s">
        <v>366</v>
      </c>
      <c r="J168" s="63" t="s">
        <v>1715</v>
      </c>
      <c r="K168" s="63" t="s">
        <v>366</v>
      </c>
      <c r="L168" s="64">
        <v>2000</v>
      </c>
      <c r="M168" s="63" t="s">
        <v>584</v>
      </c>
      <c r="N168" s="63" t="s">
        <v>2121</v>
      </c>
      <c r="O168" s="63" t="s">
        <v>1647</v>
      </c>
      <c r="P168" s="63" t="s">
        <v>662</v>
      </c>
      <c r="Q168" s="283" t="s">
        <v>2247</v>
      </c>
      <c r="R168" s="226" t="s">
        <v>2331</v>
      </c>
      <c r="S168" s="283" t="s">
        <v>2247</v>
      </c>
      <c r="T168" s="68" t="s">
        <v>475</v>
      </c>
      <c r="U168" s="68">
        <v>196</v>
      </c>
      <c r="V168" s="267">
        <v>42156</v>
      </c>
      <c r="W168" s="266">
        <v>1</v>
      </c>
      <c r="X168" s="266">
        <v>6</v>
      </c>
      <c r="Y168" s="266">
        <v>2015</v>
      </c>
      <c r="Z168" s="266">
        <v>1</v>
      </c>
      <c r="AA168" s="266">
        <v>6</v>
      </c>
      <c r="AB168" s="266">
        <v>2018</v>
      </c>
      <c r="AC168" s="284">
        <v>7.3</v>
      </c>
      <c r="AD168" s="285"/>
      <c r="AE168" s="285"/>
      <c r="AF168" s="285"/>
      <c r="AG168" s="285"/>
      <c r="AH168" s="285"/>
      <c r="AI168" s="45">
        <v>56738534.400000006</v>
      </c>
      <c r="AJ168" s="46">
        <v>0.84</v>
      </c>
      <c r="AK168" s="72" t="s">
        <v>558</v>
      </c>
      <c r="AL168" s="7"/>
    </row>
    <row r="169" spans="1:38" ht="30" customHeight="1">
      <c r="A169" s="61">
        <v>164</v>
      </c>
      <c r="B169" s="61">
        <v>11</v>
      </c>
      <c r="C169" s="451"/>
      <c r="D169" s="73">
        <v>1110128</v>
      </c>
      <c r="E169" s="84" t="s">
        <v>340</v>
      </c>
      <c r="F169" s="85" t="s">
        <v>348</v>
      </c>
      <c r="G169" s="84" t="s">
        <v>2486</v>
      </c>
      <c r="H169" s="214" t="s">
        <v>1800</v>
      </c>
      <c r="I169" s="73" t="s">
        <v>367</v>
      </c>
      <c r="J169" s="73" t="s">
        <v>1716</v>
      </c>
      <c r="K169" s="73" t="s">
        <v>367</v>
      </c>
      <c r="L169" s="86">
        <v>2000</v>
      </c>
      <c r="M169" s="73" t="s">
        <v>2487</v>
      </c>
      <c r="N169" s="73" t="s">
        <v>2488</v>
      </c>
      <c r="O169" s="73" t="s">
        <v>1492</v>
      </c>
      <c r="P169" s="73" t="s">
        <v>663</v>
      </c>
      <c r="Q169" s="286" t="s">
        <v>2248</v>
      </c>
      <c r="R169" s="106" t="s">
        <v>2332</v>
      </c>
      <c r="S169" s="286" t="s">
        <v>2248</v>
      </c>
      <c r="T169" s="78" t="s">
        <v>475</v>
      </c>
      <c r="U169" s="78">
        <v>197</v>
      </c>
      <c r="V169" s="269">
        <v>42156</v>
      </c>
      <c r="W169" s="268">
        <v>1</v>
      </c>
      <c r="X169" s="268">
        <v>6</v>
      </c>
      <c r="Y169" s="268">
        <v>2015</v>
      </c>
      <c r="Z169" s="268">
        <v>1</v>
      </c>
      <c r="AA169" s="268">
        <v>6</v>
      </c>
      <c r="AB169" s="268">
        <v>2018</v>
      </c>
      <c r="AC169" s="80">
        <v>6.2</v>
      </c>
      <c r="AD169" s="82"/>
      <c r="AE169" s="82"/>
      <c r="AF169" s="82"/>
      <c r="AG169" s="82"/>
      <c r="AH169" s="82"/>
      <c r="AI169" s="45">
        <v>56738534.400000006</v>
      </c>
      <c r="AJ169" s="46">
        <v>0.84</v>
      </c>
      <c r="AK169" s="83" t="s">
        <v>558</v>
      </c>
      <c r="AL169" s="7"/>
    </row>
    <row r="170" spans="1:38" ht="30" customHeight="1">
      <c r="A170" s="61">
        <v>165</v>
      </c>
      <c r="B170" s="61">
        <v>11</v>
      </c>
      <c r="C170" s="451"/>
      <c r="D170" s="73"/>
      <c r="E170" s="84" t="s">
        <v>341</v>
      </c>
      <c r="F170" s="212" t="s">
        <v>349</v>
      </c>
      <c r="G170" s="73" t="s">
        <v>357</v>
      </c>
      <c r="H170" s="73" t="s">
        <v>353</v>
      </c>
      <c r="I170" s="73" t="s">
        <v>368</v>
      </c>
      <c r="J170" s="73" t="s">
        <v>368</v>
      </c>
      <c r="K170" s="73" t="s">
        <v>368</v>
      </c>
      <c r="L170" s="86">
        <v>2300</v>
      </c>
      <c r="M170" s="73" t="s">
        <v>585</v>
      </c>
      <c r="N170" s="73" t="s">
        <v>360</v>
      </c>
      <c r="O170" s="73" t="s">
        <v>1630</v>
      </c>
      <c r="P170" s="73" t="s">
        <v>664</v>
      </c>
      <c r="Q170" s="286" t="s">
        <v>586</v>
      </c>
      <c r="R170" s="77" t="s">
        <v>587</v>
      </c>
      <c r="S170" s="286" t="s">
        <v>586</v>
      </c>
      <c r="T170" s="73" t="s">
        <v>639</v>
      </c>
      <c r="U170" s="73" t="s">
        <v>2597</v>
      </c>
      <c r="V170" s="434">
        <v>42789</v>
      </c>
      <c r="W170" s="73">
        <v>2</v>
      </c>
      <c r="X170" s="73">
        <v>12</v>
      </c>
      <c r="Y170" s="73">
        <v>2013</v>
      </c>
      <c r="Z170" s="73">
        <v>6</v>
      </c>
      <c r="AA170" s="73">
        <v>5</v>
      </c>
      <c r="AB170" s="73" t="s">
        <v>629</v>
      </c>
      <c r="AC170" s="433"/>
      <c r="AD170" s="73"/>
      <c r="AE170" s="73"/>
      <c r="AF170" s="73"/>
      <c r="AG170" s="73"/>
      <c r="AH170" s="73"/>
      <c r="AI170" s="437">
        <v>65249314.56000001</v>
      </c>
      <c r="AJ170" s="46">
        <v>0.84</v>
      </c>
      <c r="AK170" s="83" t="s">
        <v>558</v>
      </c>
      <c r="AL170" s="7"/>
    </row>
    <row r="171" spans="1:38" s="3" customFormat="1" ht="30" customHeight="1">
      <c r="A171" s="61">
        <v>166</v>
      </c>
      <c r="B171" s="61">
        <v>11</v>
      </c>
      <c r="C171" s="451"/>
      <c r="D171" s="73">
        <v>1110129</v>
      </c>
      <c r="E171" s="84" t="s">
        <v>979</v>
      </c>
      <c r="F171" s="212" t="s">
        <v>763</v>
      </c>
      <c r="G171" s="73" t="s">
        <v>2392</v>
      </c>
      <c r="H171" s="73" t="s">
        <v>2116</v>
      </c>
      <c r="I171" s="74" t="s">
        <v>765</v>
      </c>
      <c r="J171" s="73" t="s">
        <v>1715</v>
      </c>
      <c r="K171" s="73" t="s">
        <v>1717</v>
      </c>
      <c r="L171" s="86">
        <v>2000</v>
      </c>
      <c r="M171" s="73" t="s">
        <v>2377</v>
      </c>
      <c r="N171" s="73" t="s">
        <v>2117</v>
      </c>
      <c r="O171" s="73" t="s">
        <v>1937</v>
      </c>
      <c r="P171" s="73" t="s">
        <v>1601</v>
      </c>
      <c r="Q171" s="286" t="s">
        <v>2253</v>
      </c>
      <c r="R171" s="77" t="s">
        <v>906</v>
      </c>
      <c r="S171" s="286" t="s">
        <v>2253</v>
      </c>
      <c r="T171" s="78" t="s">
        <v>475</v>
      </c>
      <c r="U171" s="78">
        <v>199</v>
      </c>
      <c r="V171" s="79">
        <v>42156</v>
      </c>
      <c r="W171" s="78">
        <v>1</v>
      </c>
      <c r="X171" s="78">
        <v>6</v>
      </c>
      <c r="Y171" s="78">
        <v>2015</v>
      </c>
      <c r="Z171" s="78">
        <v>1</v>
      </c>
      <c r="AA171" s="78">
        <v>6</v>
      </c>
      <c r="AB171" s="78">
        <v>2018</v>
      </c>
      <c r="AC171" s="80">
        <v>7.91</v>
      </c>
      <c r="AD171" s="82"/>
      <c r="AE171" s="82"/>
      <c r="AF171" s="82"/>
      <c r="AG171" s="82"/>
      <c r="AH171" s="82"/>
      <c r="AI171" s="45">
        <v>56738534.400000006</v>
      </c>
      <c r="AJ171" s="46">
        <v>0.84</v>
      </c>
      <c r="AK171" s="83" t="s">
        <v>558</v>
      </c>
      <c r="AL171" s="7"/>
    </row>
    <row r="172" spans="1:38" s="3" customFormat="1" ht="30" customHeight="1">
      <c r="A172" s="61">
        <v>167</v>
      </c>
      <c r="B172" s="61">
        <v>11</v>
      </c>
      <c r="C172" s="451"/>
      <c r="D172" s="73">
        <v>1110126</v>
      </c>
      <c r="E172" s="84" t="s">
        <v>762</v>
      </c>
      <c r="F172" s="212" t="s">
        <v>764</v>
      </c>
      <c r="G172" s="73" t="s">
        <v>2122</v>
      </c>
      <c r="H172" s="73" t="s">
        <v>1799</v>
      </c>
      <c r="I172" s="74" t="s">
        <v>766</v>
      </c>
      <c r="J172" s="73" t="s">
        <v>766</v>
      </c>
      <c r="K172" s="73" t="s">
        <v>766</v>
      </c>
      <c r="L172" s="86">
        <v>2000</v>
      </c>
      <c r="M172" s="73" t="s">
        <v>2124</v>
      </c>
      <c r="N172" s="77" t="s">
        <v>2123</v>
      </c>
      <c r="O172" s="73" t="s">
        <v>1520</v>
      </c>
      <c r="P172" s="73" t="s">
        <v>1602</v>
      </c>
      <c r="Q172" s="286" t="s">
        <v>767</v>
      </c>
      <c r="R172" s="77" t="s">
        <v>907</v>
      </c>
      <c r="S172" s="286" t="s">
        <v>767</v>
      </c>
      <c r="T172" s="78" t="s">
        <v>475</v>
      </c>
      <c r="U172" s="78">
        <v>198</v>
      </c>
      <c r="V172" s="79">
        <v>42156</v>
      </c>
      <c r="W172" s="78">
        <v>1</v>
      </c>
      <c r="X172" s="78">
        <v>6</v>
      </c>
      <c r="Y172" s="78">
        <v>2015</v>
      </c>
      <c r="Z172" s="78">
        <v>1</v>
      </c>
      <c r="AA172" s="78">
        <v>6</v>
      </c>
      <c r="AB172" s="78">
        <v>2018</v>
      </c>
      <c r="AC172" s="80">
        <v>7.26</v>
      </c>
      <c r="AD172" s="82"/>
      <c r="AE172" s="82"/>
      <c r="AF172" s="82"/>
      <c r="AG172" s="82"/>
      <c r="AH172" s="82"/>
      <c r="AI172" s="45">
        <v>56738534.400000006</v>
      </c>
      <c r="AJ172" s="46">
        <v>0.84</v>
      </c>
      <c r="AK172" s="83" t="s">
        <v>558</v>
      </c>
      <c r="AL172" s="7"/>
    </row>
    <row r="173" spans="1:38" s="3" customFormat="1" ht="38.25" customHeight="1">
      <c r="A173" s="61">
        <v>168</v>
      </c>
      <c r="B173" s="89">
        <v>11</v>
      </c>
      <c r="C173" s="452"/>
      <c r="D173" s="92">
        <v>1110130</v>
      </c>
      <c r="E173" s="90" t="s">
        <v>1058</v>
      </c>
      <c r="F173" s="263" t="s">
        <v>1043</v>
      </c>
      <c r="G173" s="92" t="s">
        <v>2378</v>
      </c>
      <c r="H173" s="92" t="s">
        <v>1319</v>
      </c>
      <c r="I173" s="92" t="s">
        <v>1032</v>
      </c>
      <c r="J173" s="92" t="s">
        <v>1718</v>
      </c>
      <c r="K173" s="92" t="s">
        <v>1719</v>
      </c>
      <c r="L173" s="93">
        <v>2000</v>
      </c>
      <c r="M173" s="92" t="s">
        <v>2379</v>
      </c>
      <c r="N173" s="92" t="s">
        <v>1320</v>
      </c>
      <c r="O173" s="92" t="s">
        <v>1958</v>
      </c>
      <c r="P173" s="92" t="s">
        <v>1603</v>
      </c>
      <c r="Q173" s="287" t="s">
        <v>2276</v>
      </c>
      <c r="R173" s="94" t="s">
        <v>1876</v>
      </c>
      <c r="S173" s="287" t="s">
        <v>1077</v>
      </c>
      <c r="T173" s="97" t="s">
        <v>475</v>
      </c>
      <c r="U173" s="97">
        <v>320</v>
      </c>
      <c r="V173" s="98">
        <v>42209</v>
      </c>
      <c r="W173" s="97">
        <v>24</v>
      </c>
      <c r="X173" s="97">
        <v>7</v>
      </c>
      <c r="Y173" s="97">
        <v>2015</v>
      </c>
      <c r="Z173" s="97">
        <v>24</v>
      </c>
      <c r="AA173" s="97">
        <v>7</v>
      </c>
      <c r="AB173" s="97">
        <v>2018</v>
      </c>
      <c r="AC173" s="238"/>
      <c r="AD173" s="100"/>
      <c r="AE173" s="100"/>
      <c r="AF173" s="100"/>
      <c r="AG173" s="100"/>
      <c r="AH173" s="100"/>
      <c r="AI173" s="404">
        <v>56738534.400000006</v>
      </c>
      <c r="AJ173" s="47">
        <v>0.84</v>
      </c>
      <c r="AK173" s="101" t="s">
        <v>558</v>
      </c>
      <c r="AL173" s="7"/>
    </row>
    <row r="174" spans="1:38" s="5" customFormat="1" ht="30" customHeight="1">
      <c r="A174" s="61">
        <v>169</v>
      </c>
      <c r="B174" s="62">
        <v>12</v>
      </c>
      <c r="C174" s="450" t="s">
        <v>512</v>
      </c>
      <c r="D174" s="63">
        <v>1120125</v>
      </c>
      <c r="E174" s="102" t="s">
        <v>370</v>
      </c>
      <c r="F174" s="102" t="s">
        <v>371</v>
      </c>
      <c r="G174" s="63" t="s">
        <v>374</v>
      </c>
      <c r="H174" s="63" t="s">
        <v>376</v>
      </c>
      <c r="I174" s="63" t="s">
        <v>377</v>
      </c>
      <c r="J174" s="63" t="s">
        <v>1720</v>
      </c>
      <c r="K174" s="63" t="s">
        <v>377</v>
      </c>
      <c r="L174" s="64">
        <v>2000</v>
      </c>
      <c r="M174" s="288" t="s">
        <v>616</v>
      </c>
      <c r="N174" s="63" t="s">
        <v>378</v>
      </c>
      <c r="O174" s="128" t="s">
        <v>1647</v>
      </c>
      <c r="P174" s="103" t="str">
        <f>HYPERLINK("https://www.facebook.com/opd.natales","https://www.facebook.com/opdpuertonatales")</f>
        <v>https://www.facebook.com/opdpuertonatales</v>
      </c>
      <c r="Q174" s="67" t="s">
        <v>547</v>
      </c>
      <c r="R174" s="65" t="s">
        <v>598</v>
      </c>
      <c r="S174" s="289" t="s">
        <v>508</v>
      </c>
      <c r="T174" s="68" t="s">
        <v>475</v>
      </c>
      <c r="U174" s="68">
        <v>138</v>
      </c>
      <c r="V174" s="69">
        <v>42215</v>
      </c>
      <c r="W174" s="68">
        <v>24</v>
      </c>
      <c r="X174" s="68">
        <v>7</v>
      </c>
      <c r="Y174" s="68">
        <v>2015</v>
      </c>
      <c r="Z174" s="68">
        <v>24</v>
      </c>
      <c r="AA174" s="68">
        <v>7</v>
      </c>
      <c r="AB174" s="68">
        <v>2018</v>
      </c>
      <c r="AC174" s="70">
        <v>9.27</v>
      </c>
      <c r="AD174" s="71"/>
      <c r="AE174" s="71"/>
      <c r="AF174" s="71"/>
      <c r="AG174" s="71"/>
      <c r="AH174" s="71"/>
      <c r="AI174" s="405">
        <v>56738534.400000006</v>
      </c>
      <c r="AJ174" s="48">
        <v>0.84</v>
      </c>
      <c r="AK174" s="72" t="s">
        <v>558</v>
      </c>
      <c r="AL174" s="8"/>
    </row>
    <row r="175" spans="1:38" ht="30" customHeight="1">
      <c r="A175" s="61">
        <v>170</v>
      </c>
      <c r="B175" s="61">
        <v>12</v>
      </c>
      <c r="C175" s="451"/>
      <c r="D175" s="73">
        <v>1120100</v>
      </c>
      <c r="E175" s="84" t="s">
        <v>372</v>
      </c>
      <c r="F175" s="85" t="s">
        <v>373</v>
      </c>
      <c r="G175" s="73" t="s">
        <v>375</v>
      </c>
      <c r="H175" s="290" t="s">
        <v>379</v>
      </c>
      <c r="I175" s="74" t="s">
        <v>380</v>
      </c>
      <c r="J175" s="73" t="s">
        <v>1721</v>
      </c>
      <c r="K175" s="73" t="s">
        <v>1722</v>
      </c>
      <c r="L175" s="86">
        <v>3100</v>
      </c>
      <c r="M175" s="74" t="s">
        <v>1200</v>
      </c>
      <c r="N175" s="74" t="s">
        <v>381</v>
      </c>
      <c r="O175" s="73" t="s">
        <v>1647</v>
      </c>
      <c r="P175" s="77" t="s">
        <v>597</v>
      </c>
      <c r="Q175" s="125" t="s">
        <v>2249</v>
      </c>
      <c r="R175" s="106" t="s">
        <v>546</v>
      </c>
      <c r="S175" s="125" t="s">
        <v>2249</v>
      </c>
      <c r="T175" s="78" t="s">
        <v>531</v>
      </c>
      <c r="U175" s="78" t="s">
        <v>661</v>
      </c>
      <c r="V175" s="79">
        <v>42108</v>
      </c>
      <c r="W175" s="78">
        <v>3</v>
      </c>
      <c r="X175" s="78">
        <v>3</v>
      </c>
      <c r="Y175" s="78">
        <v>2012</v>
      </c>
      <c r="Z175" s="78">
        <v>3</v>
      </c>
      <c r="AA175" s="78">
        <v>3</v>
      </c>
      <c r="AB175" s="78">
        <v>2018</v>
      </c>
      <c r="AC175" s="80">
        <v>7</v>
      </c>
      <c r="AD175" s="81" t="s">
        <v>599</v>
      </c>
      <c r="AE175" s="291">
        <v>7.6</v>
      </c>
      <c r="AF175" s="291">
        <v>7.3</v>
      </c>
      <c r="AG175" s="416"/>
      <c r="AH175" s="292"/>
      <c r="AI175" s="27">
        <v>74561834.88000001</v>
      </c>
      <c r="AJ175" s="26">
        <v>0.56000000000000005</v>
      </c>
      <c r="AK175" s="83" t="s">
        <v>558</v>
      </c>
      <c r="AL175" s="7"/>
    </row>
    <row r="176" spans="1:38" s="3" customFormat="1" ht="30" customHeight="1">
      <c r="A176" s="61">
        <v>171</v>
      </c>
      <c r="B176" s="61">
        <v>12</v>
      </c>
      <c r="C176" s="451"/>
      <c r="D176" s="73">
        <v>1120124</v>
      </c>
      <c r="E176" s="84" t="s">
        <v>768</v>
      </c>
      <c r="F176" s="85" t="s">
        <v>769</v>
      </c>
      <c r="G176" s="73" t="s">
        <v>1930</v>
      </c>
      <c r="H176" s="293" t="s">
        <v>1316</v>
      </c>
      <c r="I176" s="74" t="s">
        <v>770</v>
      </c>
      <c r="J176" s="73" t="s">
        <v>1723</v>
      </c>
      <c r="K176" s="73" t="s">
        <v>770</v>
      </c>
      <c r="L176" s="86">
        <v>2000</v>
      </c>
      <c r="M176" s="73" t="s">
        <v>1318</v>
      </c>
      <c r="N176" s="77" t="s">
        <v>1317</v>
      </c>
      <c r="O176" s="73" t="s">
        <v>1519</v>
      </c>
      <c r="P176" s="77" t="s">
        <v>1599</v>
      </c>
      <c r="Q176" s="158" t="s">
        <v>905</v>
      </c>
      <c r="R176" s="87" t="s">
        <v>2368</v>
      </c>
      <c r="S176" s="158" t="s">
        <v>905</v>
      </c>
      <c r="T176" s="78" t="s">
        <v>475</v>
      </c>
      <c r="U176" s="78">
        <v>86</v>
      </c>
      <c r="V176" s="79">
        <v>42156</v>
      </c>
      <c r="W176" s="78">
        <v>1</v>
      </c>
      <c r="X176" s="78">
        <v>6</v>
      </c>
      <c r="Y176" s="78">
        <v>2015</v>
      </c>
      <c r="Z176" s="78">
        <v>1</v>
      </c>
      <c r="AA176" s="78">
        <v>6</v>
      </c>
      <c r="AB176" s="78">
        <v>2018</v>
      </c>
      <c r="AC176" s="80" t="s">
        <v>2110</v>
      </c>
      <c r="AD176" s="82"/>
      <c r="AE176" s="292"/>
      <c r="AF176" s="292"/>
      <c r="AG176" s="292"/>
      <c r="AH176" s="292"/>
      <c r="AI176" s="45">
        <v>56738534.400000006</v>
      </c>
      <c r="AJ176" s="26">
        <v>0.84</v>
      </c>
      <c r="AK176" s="83" t="s">
        <v>558</v>
      </c>
      <c r="AL176" s="7"/>
    </row>
    <row r="177" spans="1:38" s="3" customFormat="1" ht="30" customHeight="1">
      <c r="A177" s="61">
        <v>172</v>
      </c>
      <c r="B177" s="88">
        <v>12</v>
      </c>
      <c r="C177" s="451"/>
      <c r="D177" s="108">
        <v>1120150</v>
      </c>
      <c r="E177" s="109" t="s">
        <v>2041</v>
      </c>
      <c r="F177" s="109" t="s">
        <v>2025</v>
      </c>
      <c r="G177" s="108" t="s">
        <v>2380</v>
      </c>
      <c r="H177" s="294" t="s">
        <v>2066</v>
      </c>
      <c r="I177" s="233" t="s">
        <v>1722</v>
      </c>
      <c r="J177" s="108" t="s">
        <v>1721</v>
      </c>
      <c r="K177" s="108" t="s">
        <v>2022</v>
      </c>
      <c r="L177" s="110">
        <v>3000</v>
      </c>
      <c r="M177" s="108" t="s">
        <v>2068</v>
      </c>
      <c r="N177" s="111" t="s">
        <v>2067</v>
      </c>
      <c r="O177" s="108" t="s">
        <v>1647</v>
      </c>
      <c r="P177" s="111" t="s">
        <v>1647</v>
      </c>
      <c r="Q177" s="108" t="s">
        <v>2039</v>
      </c>
      <c r="R177" s="206" t="s">
        <v>2073</v>
      </c>
      <c r="S177" s="295" t="s">
        <v>2249</v>
      </c>
      <c r="T177" s="113" t="s">
        <v>475</v>
      </c>
      <c r="U177" s="113">
        <v>111</v>
      </c>
      <c r="V177" s="114">
        <v>42562</v>
      </c>
      <c r="W177" s="113">
        <v>11</v>
      </c>
      <c r="X177" s="113">
        <v>7</v>
      </c>
      <c r="Y177" s="113">
        <v>2016</v>
      </c>
      <c r="Z177" s="113">
        <v>11</v>
      </c>
      <c r="AA177" s="113">
        <v>7</v>
      </c>
      <c r="AB177" s="113">
        <v>2019</v>
      </c>
      <c r="AC177" s="115"/>
      <c r="AD177" s="116"/>
      <c r="AE177" s="296"/>
      <c r="AF177" s="296"/>
      <c r="AG177" s="296"/>
      <c r="AH177" s="296"/>
      <c r="AI177" s="49">
        <v>72156614.400000006</v>
      </c>
      <c r="AJ177" s="26">
        <v>0.56000000000000005</v>
      </c>
      <c r="AK177" s="297" t="s">
        <v>558</v>
      </c>
      <c r="AL177" s="7"/>
    </row>
    <row r="178" spans="1:38" s="3" customFormat="1" ht="30" customHeight="1">
      <c r="A178" s="61">
        <v>173</v>
      </c>
      <c r="B178" s="89">
        <v>12</v>
      </c>
      <c r="C178" s="452"/>
      <c r="D178" s="92">
        <v>1120126</v>
      </c>
      <c r="E178" s="90" t="s">
        <v>1059</v>
      </c>
      <c r="F178" s="90" t="s">
        <v>1033</v>
      </c>
      <c r="G178" s="92" t="s">
        <v>1199</v>
      </c>
      <c r="H178" s="298" t="s">
        <v>1948</v>
      </c>
      <c r="I178" s="92" t="s">
        <v>1950</v>
      </c>
      <c r="J178" s="92" t="s">
        <v>1724</v>
      </c>
      <c r="K178" s="92" t="s">
        <v>1034</v>
      </c>
      <c r="L178" s="93">
        <v>2000</v>
      </c>
      <c r="M178" s="92">
        <v>592314295</v>
      </c>
      <c r="N178" s="94" t="s">
        <v>1949</v>
      </c>
      <c r="O178" s="92" t="s">
        <v>1493</v>
      </c>
      <c r="P178" s="92" t="s">
        <v>1600</v>
      </c>
      <c r="Q178" s="299" t="s">
        <v>2252</v>
      </c>
      <c r="R178" s="96" t="s">
        <v>2333</v>
      </c>
      <c r="S178" s="299" t="s">
        <v>2252</v>
      </c>
      <c r="T178" s="97" t="s">
        <v>475</v>
      </c>
      <c r="U178" s="97">
        <v>139</v>
      </c>
      <c r="V178" s="98">
        <v>42215</v>
      </c>
      <c r="W178" s="97">
        <v>24</v>
      </c>
      <c r="X178" s="97">
        <v>7</v>
      </c>
      <c r="Y178" s="97">
        <v>2015</v>
      </c>
      <c r="Z178" s="97">
        <v>24</v>
      </c>
      <c r="AA178" s="97">
        <v>7</v>
      </c>
      <c r="AB178" s="97">
        <v>2018</v>
      </c>
      <c r="AC178" s="99">
        <v>8.01</v>
      </c>
      <c r="AD178" s="100"/>
      <c r="AE178" s="300"/>
      <c r="AF178" s="300"/>
      <c r="AG178" s="300"/>
      <c r="AH178" s="300"/>
      <c r="AI178" s="50">
        <v>61672320.000000015</v>
      </c>
      <c r="AJ178" s="51">
        <v>1</v>
      </c>
      <c r="AK178" s="101" t="s">
        <v>558</v>
      </c>
      <c r="AL178" s="7"/>
    </row>
    <row r="179" spans="1:38" ht="57.75" customHeight="1">
      <c r="A179" s="61">
        <v>174</v>
      </c>
      <c r="B179" s="62">
        <v>13</v>
      </c>
      <c r="C179" s="450" t="s">
        <v>2374</v>
      </c>
      <c r="D179" s="63">
        <v>1131750</v>
      </c>
      <c r="E179" s="301" t="s">
        <v>980</v>
      </c>
      <c r="F179" s="289" t="s">
        <v>942</v>
      </c>
      <c r="G179" s="289" t="s">
        <v>1848</v>
      </c>
      <c r="H179" s="289" t="s">
        <v>1379</v>
      </c>
      <c r="I179" s="289" t="s">
        <v>400</v>
      </c>
      <c r="J179" s="289" t="s">
        <v>426</v>
      </c>
      <c r="K179" s="289" t="s">
        <v>400</v>
      </c>
      <c r="L179" s="302">
        <v>6300</v>
      </c>
      <c r="M179" s="289" t="s">
        <v>1849</v>
      </c>
      <c r="N179" s="103" t="s">
        <v>1781</v>
      </c>
      <c r="O179" s="63" t="s">
        <v>1647</v>
      </c>
      <c r="P179" s="63" t="s">
        <v>568</v>
      </c>
      <c r="Q179" s="303" t="s">
        <v>2207</v>
      </c>
      <c r="R179" s="304" t="s">
        <v>2352</v>
      </c>
      <c r="S179" s="303" t="s">
        <v>2207</v>
      </c>
      <c r="T179" s="305" t="s">
        <v>475</v>
      </c>
      <c r="U179" s="306">
        <v>2297</v>
      </c>
      <c r="V179" s="69">
        <v>42592</v>
      </c>
      <c r="W179" s="307" t="s">
        <v>542</v>
      </c>
      <c r="X179" s="307" t="s">
        <v>539</v>
      </c>
      <c r="Y179" s="307" t="s">
        <v>534</v>
      </c>
      <c r="Z179" s="307" t="s">
        <v>542</v>
      </c>
      <c r="AA179" s="307" t="s">
        <v>539</v>
      </c>
      <c r="AB179" s="307" t="s">
        <v>659</v>
      </c>
      <c r="AC179" s="308"/>
      <c r="AD179" s="71"/>
      <c r="AE179" s="71"/>
      <c r="AF179" s="71"/>
      <c r="AG179" s="71"/>
      <c r="AH179" s="71"/>
      <c r="AI179" s="395">
        <v>97133904.000000015</v>
      </c>
      <c r="AJ179" s="382">
        <v>0</v>
      </c>
      <c r="AK179" s="72" t="s">
        <v>572</v>
      </c>
      <c r="AL179" s="7"/>
    </row>
    <row r="180" spans="1:38" ht="40.5" customHeight="1">
      <c r="A180" s="61">
        <v>175</v>
      </c>
      <c r="B180" s="61">
        <v>13</v>
      </c>
      <c r="C180" s="451"/>
      <c r="D180" s="73">
        <v>1131441</v>
      </c>
      <c r="E180" s="309" t="s">
        <v>827</v>
      </c>
      <c r="F180" s="232" t="s">
        <v>828</v>
      </c>
      <c r="G180" s="232" t="s">
        <v>387</v>
      </c>
      <c r="H180" s="232" t="s">
        <v>399</v>
      </c>
      <c r="I180" s="232" t="s">
        <v>401</v>
      </c>
      <c r="J180" s="232" t="s">
        <v>1725</v>
      </c>
      <c r="K180" s="232" t="s">
        <v>401</v>
      </c>
      <c r="L180" s="310">
        <v>3500</v>
      </c>
      <c r="M180" s="232" t="s">
        <v>1842</v>
      </c>
      <c r="N180" s="311" t="s">
        <v>435</v>
      </c>
      <c r="O180" s="73" t="s">
        <v>1523</v>
      </c>
      <c r="P180" s="73" t="str">
        <f>HYPERLINK("https://www.facebook.com/opd.caleradetango","https://www.facebook.com/opd.caleradetango")</f>
        <v>https://www.facebook.com/opd.caleradetango</v>
      </c>
      <c r="Q180" s="312" t="s">
        <v>453</v>
      </c>
      <c r="R180" s="77" t="s">
        <v>543</v>
      </c>
      <c r="S180" s="312" t="s">
        <v>453</v>
      </c>
      <c r="T180" s="313" t="s">
        <v>475</v>
      </c>
      <c r="U180" s="313">
        <v>1892</v>
      </c>
      <c r="V180" s="314">
        <v>42178</v>
      </c>
      <c r="W180" s="315" t="s">
        <v>481</v>
      </c>
      <c r="X180" s="315" t="s">
        <v>896</v>
      </c>
      <c r="Y180" s="315" t="s">
        <v>533</v>
      </c>
      <c r="Z180" s="315" t="s">
        <v>481</v>
      </c>
      <c r="AA180" s="315" t="s">
        <v>896</v>
      </c>
      <c r="AB180" s="315" t="s">
        <v>659</v>
      </c>
      <c r="AC180" s="316"/>
      <c r="AD180" s="105"/>
      <c r="AE180" s="105"/>
      <c r="AF180" s="105"/>
      <c r="AG180" s="105"/>
      <c r="AH180" s="105"/>
      <c r="AI180" s="34">
        <v>53963280.000000015</v>
      </c>
      <c r="AJ180" s="382">
        <v>0</v>
      </c>
      <c r="AK180" s="83" t="s">
        <v>558</v>
      </c>
      <c r="AL180" s="7"/>
    </row>
    <row r="181" spans="1:38" ht="60" customHeight="1">
      <c r="A181" s="61">
        <v>176</v>
      </c>
      <c r="B181" s="61">
        <v>13</v>
      </c>
      <c r="C181" s="451"/>
      <c r="D181" s="73">
        <v>1131078</v>
      </c>
      <c r="E181" s="309" t="s">
        <v>904</v>
      </c>
      <c r="F181" s="232" t="s">
        <v>943</v>
      </c>
      <c r="G181" s="232" t="s">
        <v>388</v>
      </c>
      <c r="H181" s="232" t="s">
        <v>704</v>
      </c>
      <c r="I181" s="232" t="s">
        <v>402</v>
      </c>
      <c r="J181" s="232" t="s">
        <v>426</v>
      </c>
      <c r="K181" s="232" t="s">
        <v>402</v>
      </c>
      <c r="L181" s="310">
        <v>7916</v>
      </c>
      <c r="M181" s="232" t="s">
        <v>1946</v>
      </c>
      <c r="N181" s="311" t="s">
        <v>436</v>
      </c>
      <c r="O181" s="73" t="s">
        <v>1647</v>
      </c>
      <c r="P181" s="77" t="s">
        <v>567</v>
      </c>
      <c r="Q181" s="312" t="s">
        <v>2208</v>
      </c>
      <c r="R181" s="106" t="s">
        <v>2344</v>
      </c>
      <c r="S181" s="312" t="s">
        <v>2208</v>
      </c>
      <c r="T181" s="313" t="s">
        <v>475</v>
      </c>
      <c r="U181" s="315" t="s">
        <v>1986</v>
      </c>
      <c r="V181" s="314">
        <v>42521</v>
      </c>
      <c r="W181" s="315" t="s">
        <v>647</v>
      </c>
      <c r="X181" s="315" t="s">
        <v>1116</v>
      </c>
      <c r="Y181" s="315" t="s">
        <v>534</v>
      </c>
      <c r="Z181" s="315" t="s">
        <v>647</v>
      </c>
      <c r="AA181" s="315" t="s">
        <v>1960</v>
      </c>
      <c r="AB181" s="315" t="s">
        <v>629</v>
      </c>
      <c r="AC181" s="107"/>
      <c r="AD181" s="82"/>
      <c r="AE181" s="82"/>
      <c r="AF181" s="82"/>
      <c r="AG181" s="82"/>
      <c r="AH181" s="82"/>
      <c r="AI181" s="388">
        <v>122049521.28000002</v>
      </c>
      <c r="AJ181" s="382">
        <v>0</v>
      </c>
      <c r="AK181" s="83" t="s">
        <v>572</v>
      </c>
      <c r="AL181" s="7"/>
    </row>
    <row r="182" spans="1:38" ht="58.5" customHeight="1">
      <c r="A182" s="61">
        <v>177</v>
      </c>
      <c r="B182" s="61">
        <v>13</v>
      </c>
      <c r="C182" s="451"/>
      <c r="D182" s="73">
        <v>1131752</v>
      </c>
      <c r="E182" s="309" t="s">
        <v>382</v>
      </c>
      <c r="F182" s="232" t="s">
        <v>944</v>
      </c>
      <c r="G182" s="232" t="s">
        <v>389</v>
      </c>
      <c r="H182" s="232" t="s">
        <v>710</v>
      </c>
      <c r="I182" s="232" t="s">
        <v>403</v>
      </c>
      <c r="J182" s="232" t="s">
        <v>426</v>
      </c>
      <c r="K182" s="232" t="s">
        <v>403</v>
      </c>
      <c r="L182" s="310">
        <v>7316</v>
      </c>
      <c r="M182" s="232" t="s">
        <v>1850</v>
      </c>
      <c r="N182" s="311" t="s">
        <v>1851</v>
      </c>
      <c r="O182" s="73" t="s">
        <v>1494</v>
      </c>
      <c r="P182" s="73" t="str">
        <f>HYPERLINK("https://www.facebook.com/opd.laflorida","https://www.facebook.com/opd.laflorida")</f>
        <v>https://www.facebook.com/opd.laflorida</v>
      </c>
      <c r="Q182" s="312" t="s">
        <v>526</v>
      </c>
      <c r="R182" s="311" t="s">
        <v>460</v>
      </c>
      <c r="S182" s="312" t="s">
        <v>526</v>
      </c>
      <c r="T182" s="313" t="s">
        <v>475</v>
      </c>
      <c r="U182" s="315" t="s">
        <v>2120</v>
      </c>
      <c r="V182" s="314">
        <v>42606</v>
      </c>
      <c r="W182" s="307" t="s">
        <v>542</v>
      </c>
      <c r="X182" s="307" t="s">
        <v>539</v>
      </c>
      <c r="Y182" s="307" t="s">
        <v>534</v>
      </c>
      <c r="Z182" s="315" t="s">
        <v>542</v>
      </c>
      <c r="AA182" s="315" t="s">
        <v>539</v>
      </c>
      <c r="AB182" s="315" t="s">
        <v>659</v>
      </c>
      <c r="AC182" s="107"/>
      <c r="AD182" s="82"/>
      <c r="AE182" s="105"/>
      <c r="AF182" s="105"/>
      <c r="AG182" s="105"/>
      <c r="AH182" s="105"/>
      <c r="AI182" s="388">
        <v>112798673.28000002</v>
      </c>
      <c r="AJ182" s="382">
        <v>0</v>
      </c>
      <c r="AK182" s="83" t="s">
        <v>572</v>
      </c>
      <c r="AL182" s="7"/>
    </row>
    <row r="183" spans="1:38" ht="42.75" customHeight="1">
      <c r="A183" s="61">
        <v>178</v>
      </c>
      <c r="B183" s="61">
        <v>13</v>
      </c>
      <c r="C183" s="451"/>
      <c r="D183" s="73">
        <v>1131433</v>
      </c>
      <c r="E183" s="309" t="s">
        <v>971</v>
      </c>
      <c r="F183" s="232" t="s">
        <v>829</v>
      </c>
      <c r="G183" s="232" t="s">
        <v>700</v>
      </c>
      <c r="H183" s="232" t="s">
        <v>933</v>
      </c>
      <c r="I183" s="232" t="s">
        <v>404</v>
      </c>
      <c r="J183" s="232" t="s">
        <v>1726</v>
      </c>
      <c r="K183" s="232" t="s">
        <v>404</v>
      </c>
      <c r="L183" s="310">
        <v>4000</v>
      </c>
      <c r="M183" s="232" t="s">
        <v>1841</v>
      </c>
      <c r="N183" s="77" t="s">
        <v>2465</v>
      </c>
      <c r="O183" s="73" t="s">
        <v>1620</v>
      </c>
      <c r="P183" s="73" t="s">
        <v>699</v>
      </c>
      <c r="Q183" s="312" t="s">
        <v>454</v>
      </c>
      <c r="R183" s="311" t="s">
        <v>2369</v>
      </c>
      <c r="S183" s="312" t="s">
        <v>454</v>
      </c>
      <c r="T183" s="313" t="s">
        <v>475</v>
      </c>
      <c r="U183" s="313">
        <v>1733</v>
      </c>
      <c r="V183" s="314">
        <v>42170</v>
      </c>
      <c r="W183" s="315" t="s">
        <v>481</v>
      </c>
      <c r="X183" s="315" t="s">
        <v>896</v>
      </c>
      <c r="Y183" s="315" t="s">
        <v>533</v>
      </c>
      <c r="Z183" s="315" t="s">
        <v>481</v>
      </c>
      <c r="AA183" s="315" t="s">
        <v>896</v>
      </c>
      <c r="AB183" s="315" t="s">
        <v>659</v>
      </c>
      <c r="AC183" s="159"/>
      <c r="AD183" s="82"/>
      <c r="AE183" s="82"/>
      <c r="AF183" s="82"/>
      <c r="AG183" s="82"/>
      <c r="AH183" s="82"/>
      <c r="AI183" s="388">
        <v>61672320.000000015</v>
      </c>
      <c r="AJ183" s="382">
        <v>0</v>
      </c>
      <c r="AK183" s="83" t="s">
        <v>558</v>
      </c>
      <c r="AL183" s="7"/>
    </row>
    <row r="184" spans="1:38" ht="56.25" customHeight="1">
      <c r="A184" s="61">
        <v>179</v>
      </c>
      <c r="B184" s="61">
        <v>13</v>
      </c>
      <c r="C184" s="451"/>
      <c r="D184" s="73">
        <v>1131439</v>
      </c>
      <c r="E184" s="309" t="s">
        <v>934</v>
      </c>
      <c r="F184" s="232" t="s">
        <v>826</v>
      </c>
      <c r="G184" s="232" t="s">
        <v>390</v>
      </c>
      <c r="H184" s="232" t="s">
        <v>935</v>
      </c>
      <c r="I184" s="232" t="s">
        <v>405</v>
      </c>
      <c r="J184" s="232" t="s">
        <v>426</v>
      </c>
      <c r="K184" s="232" t="s">
        <v>405</v>
      </c>
      <c r="L184" s="310">
        <v>6800</v>
      </c>
      <c r="M184" s="232" t="s">
        <v>1846</v>
      </c>
      <c r="N184" s="311" t="s">
        <v>437</v>
      </c>
      <c r="O184" s="73" t="s">
        <v>1961</v>
      </c>
      <c r="P184" s="73" t="str">
        <f>HYPERLINK("https://www.facebook.com/opdloespejo.opdloespejo","https://www.facebook.com/opdloespejo.opdloespejo")</f>
        <v>https://www.facebook.com/opdloespejo.opdloespejo</v>
      </c>
      <c r="Q184" s="312" t="s">
        <v>527</v>
      </c>
      <c r="R184" s="311" t="s">
        <v>461</v>
      </c>
      <c r="S184" s="312" t="s">
        <v>527</v>
      </c>
      <c r="T184" s="313" t="s">
        <v>475</v>
      </c>
      <c r="U184" s="315" t="s">
        <v>926</v>
      </c>
      <c r="V184" s="314">
        <v>42177</v>
      </c>
      <c r="W184" s="315" t="s">
        <v>481</v>
      </c>
      <c r="X184" s="315" t="s">
        <v>896</v>
      </c>
      <c r="Y184" s="315" t="s">
        <v>533</v>
      </c>
      <c r="Z184" s="315" t="s">
        <v>481</v>
      </c>
      <c r="AA184" s="315" t="s">
        <v>896</v>
      </c>
      <c r="AB184" s="315" t="s">
        <v>629</v>
      </c>
      <c r="AC184" s="316"/>
      <c r="AD184" s="105"/>
      <c r="AE184" s="257"/>
      <c r="AF184" s="257"/>
      <c r="AG184" s="257"/>
      <c r="AH184" s="257"/>
      <c r="AI184" s="388">
        <v>104842944.00000003</v>
      </c>
      <c r="AJ184" s="382">
        <v>0</v>
      </c>
      <c r="AK184" s="83" t="s">
        <v>572</v>
      </c>
      <c r="AL184" s="7"/>
    </row>
    <row r="185" spans="1:38" ht="42.75" customHeight="1">
      <c r="A185" s="61">
        <v>180</v>
      </c>
      <c r="B185" s="61">
        <v>13</v>
      </c>
      <c r="C185" s="451"/>
      <c r="D185" s="73">
        <v>1131131</v>
      </c>
      <c r="E185" s="309" t="s">
        <v>937</v>
      </c>
      <c r="F185" s="232" t="s">
        <v>945</v>
      </c>
      <c r="G185" s="232" t="s">
        <v>2508</v>
      </c>
      <c r="H185" s="232" t="s">
        <v>1856</v>
      </c>
      <c r="I185" s="232" t="s">
        <v>406</v>
      </c>
      <c r="J185" s="232" t="s">
        <v>426</v>
      </c>
      <c r="K185" s="232" t="s">
        <v>406</v>
      </c>
      <c r="L185" s="310">
        <v>4500</v>
      </c>
      <c r="M185" s="232">
        <v>226842002</v>
      </c>
      <c r="N185" s="311" t="s">
        <v>438</v>
      </c>
      <c r="O185" s="73" t="s">
        <v>1647</v>
      </c>
      <c r="P185" s="61" t="str">
        <f>HYPERLINK("https://www.facebook.com/opd.cerrillos","https://www.facebook.com/opd.cerrillos")</f>
        <v>https://www.facebook.com/opd.cerrillos</v>
      </c>
      <c r="Q185" s="312" t="s">
        <v>513</v>
      </c>
      <c r="R185" s="36" t="s">
        <v>2344</v>
      </c>
      <c r="S185" s="312" t="s">
        <v>513</v>
      </c>
      <c r="T185" s="313" t="s">
        <v>531</v>
      </c>
      <c r="U185" s="317">
        <v>899</v>
      </c>
      <c r="V185" s="314">
        <v>42100</v>
      </c>
      <c r="W185" s="317">
        <v>2</v>
      </c>
      <c r="X185" s="317">
        <v>3</v>
      </c>
      <c r="Y185" s="317">
        <v>2012</v>
      </c>
      <c r="Z185" s="317">
        <v>3</v>
      </c>
      <c r="AA185" s="317">
        <v>3</v>
      </c>
      <c r="AB185" s="317">
        <v>2018</v>
      </c>
      <c r="AC185" s="318">
        <v>7</v>
      </c>
      <c r="AD185" s="240">
        <v>7.33</v>
      </c>
      <c r="AE185" s="240">
        <v>7.58</v>
      </c>
      <c r="AF185" s="81">
        <v>7.23</v>
      </c>
      <c r="AG185" s="199"/>
      <c r="AH185" s="82"/>
      <c r="AI185" s="394">
        <v>69381360.000000015</v>
      </c>
      <c r="AJ185" s="382">
        <v>0</v>
      </c>
      <c r="AK185" s="83" t="s">
        <v>558</v>
      </c>
      <c r="AL185" s="7"/>
    </row>
    <row r="186" spans="1:38" ht="48.75" customHeight="1">
      <c r="A186" s="61">
        <v>181</v>
      </c>
      <c r="B186" s="61">
        <v>13</v>
      </c>
      <c r="C186" s="451"/>
      <c r="D186" s="73">
        <v>1131432</v>
      </c>
      <c r="E186" s="309" t="s">
        <v>927</v>
      </c>
      <c r="F186" s="232" t="s">
        <v>825</v>
      </c>
      <c r="G186" s="232" t="s">
        <v>2497</v>
      </c>
      <c r="H186" s="232" t="s">
        <v>985</v>
      </c>
      <c r="I186" s="232" t="s">
        <v>407</v>
      </c>
      <c r="J186" s="232" t="s">
        <v>420</v>
      </c>
      <c r="K186" s="232" t="s">
        <v>1727</v>
      </c>
      <c r="L186" s="310">
        <v>3000</v>
      </c>
      <c r="M186" s="232">
        <v>228182358</v>
      </c>
      <c r="N186" s="77" t="s">
        <v>984</v>
      </c>
      <c r="O186" s="73" t="s">
        <v>1495</v>
      </c>
      <c r="P186" s="36" t="s">
        <v>1589</v>
      </c>
      <c r="Q186" s="312" t="s">
        <v>524</v>
      </c>
      <c r="R186" s="311" t="s">
        <v>1831</v>
      </c>
      <c r="S186" s="312" t="s">
        <v>524</v>
      </c>
      <c r="T186" s="313" t="s">
        <v>475</v>
      </c>
      <c r="U186" s="315" t="s">
        <v>928</v>
      </c>
      <c r="V186" s="314">
        <v>42170</v>
      </c>
      <c r="W186" s="315" t="s">
        <v>481</v>
      </c>
      <c r="X186" s="315" t="s">
        <v>896</v>
      </c>
      <c r="Y186" s="315" t="s">
        <v>533</v>
      </c>
      <c r="Z186" s="315" t="s">
        <v>481</v>
      </c>
      <c r="AA186" s="315" t="s">
        <v>896</v>
      </c>
      <c r="AB186" s="315" t="s">
        <v>659</v>
      </c>
      <c r="AC186" s="159"/>
      <c r="AD186" s="82"/>
      <c r="AE186" s="82"/>
      <c r="AF186" s="82"/>
      <c r="AG186" s="82"/>
      <c r="AH186" s="82"/>
      <c r="AI186" s="389">
        <v>46254240.000000007</v>
      </c>
      <c r="AJ186" s="382">
        <v>0</v>
      </c>
      <c r="AK186" s="83" t="s">
        <v>558</v>
      </c>
      <c r="AL186" s="7"/>
    </row>
    <row r="187" spans="1:38" ht="54" customHeight="1">
      <c r="A187" s="61">
        <v>182</v>
      </c>
      <c r="B187" s="61">
        <v>13</v>
      </c>
      <c r="C187" s="451"/>
      <c r="D187" s="73">
        <v>1131836</v>
      </c>
      <c r="E187" s="309" t="s">
        <v>2606</v>
      </c>
      <c r="F187" s="232" t="s">
        <v>621</v>
      </c>
      <c r="G187" s="232" t="s">
        <v>2450</v>
      </c>
      <c r="H187" s="232" t="s">
        <v>1377</v>
      </c>
      <c r="I187" s="232" t="s">
        <v>622</v>
      </c>
      <c r="J187" s="232" t="s">
        <v>426</v>
      </c>
      <c r="K187" s="232" t="s">
        <v>622</v>
      </c>
      <c r="L187" s="310">
        <v>6000</v>
      </c>
      <c r="M187" s="232" t="s">
        <v>2381</v>
      </c>
      <c r="N187" s="311" t="s">
        <v>439</v>
      </c>
      <c r="O187" s="73" t="s">
        <v>1647</v>
      </c>
      <c r="P187" s="73" t="s">
        <v>566</v>
      </c>
      <c r="Q187" s="312" t="s">
        <v>2209</v>
      </c>
      <c r="R187" s="311" t="s">
        <v>2370</v>
      </c>
      <c r="S187" s="312" t="s">
        <v>2209</v>
      </c>
      <c r="T187" s="313" t="s">
        <v>475</v>
      </c>
      <c r="U187" s="313">
        <v>1386</v>
      </c>
      <c r="V187" s="314">
        <v>42858</v>
      </c>
      <c r="W187" s="315" t="s">
        <v>477</v>
      </c>
      <c r="X187" s="315" t="s">
        <v>2598</v>
      </c>
      <c r="Y187" s="315" t="s">
        <v>629</v>
      </c>
      <c r="Z187" s="315" t="s">
        <v>477</v>
      </c>
      <c r="AA187" s="315" t="s">
        <v>2598</v>
      </c>
      <c r="AB187" s="315" t="s">
        <v>1883</v>
      </c>
      <c r="AC187" s="107"/>
      <c r="AD187" s="82"/>
      <c r="AE187" s="82"/>
      <c r="AF187" s="82"/>
      <c r="AG187" s="82"/>
      <c r="AH187" s="82"/>
      <c r="AI187" s="394">
        <v>92508480</v>
      </c>
      <c r="AJ187" s="382">
        <v>0</v>
      </c>
      <c r="AK187" s="83" t="s">
        <v>572</v>
      </c>
      <c r="AL187" s="7"/>
    </row>
    <row r="188" spans="1:38" ht="51" customHeight="1">
      <c r="A188" s="61">
        <v>183</v>
      </c>
      <c r="B188" s="61">
        <v>13</v>
      </c>
      <c r="C188" s="451"/>
      <c r="D188" s="73">
        <v>1131442</v>
      </c>
      <c r="E188" s="309" t="s">
        <v>830</v>
      </c>
      <c r="F188" s="232" t="s">
        <v>831</v>
      </c>
      <c r="G188" s="232" t="s">
        <v>1535</v>
      </c>
      <c r="H188" s="232" t="s">
        <v>1861</v>
      </c>
      <c r="I188" s="232" t="s">
        <v>408</v>
      </c>
      <c r="J188" s="232" t="s">
        <v>426</v>
      </c>
      <c r="K188" s="232" t="s">
        <v>408</v>
      </c>
      <c r="L188" s="310">
        <v>4500</v>
      </c>
      <c r="M188" s="232" t="s">
        <v>2479</v>
      </c>
      <c r="N188" s="412" t="s">
        <v>1878</v>
      </c>
      <c r="O188" s="77" t="s">
        <v>1496</v>
      </c>
      <c r="P188" s="61" t="str">
        <f>HYPERLINK("https://www.facebook.com/opdquilicura.conmasganas","https://www.facebook.com/opdquilicura.conmasganas")</f>
        <v>https://www.facebook.com/opdquilicura.conmasganas</v>
      </c>
      <c r="Q188" s="312" t="s">
        <v>455</v>
      </c>
      <c r="R188" s="311" t="s">
        <v>462</v>
      </c>
      <c r="S188" s="312" t="s">
        <v>455</v>
      </c>
      <c r="T188" s="313" t="s">
        <v>475</v>
      </c>
      <c r="U188" s="313">
        <v>1886</v>
      </c>
      <c r="V188" s="314">
        <v>42178</v>
      </c>
      <c r="W188" s="315" t="s">
        <v>481</v>
      </c>
      <c r="X188" s="315" t="s">
        <v>896</v>
      </c>
      <c r="Y188" s="315" t="s">
        <v>533</v>
      </c>
      <c r="Z188" s="315" t="s">
        <v>481</v>
      </c>
      <c r="AA188" s="315" t="s">
        <v>476</v>
      </c>
      <c r="AB188" s="315" t="s">
        <v>629</v>
      </c>
      <c r="AC188" s="159"/>
      <c r="AD188" s="82"/>
      <c r="AE188" s="82"/>
      <c r="AF188" s="82"/>
      <c r="AG188" s="82"/>
      <c r="AH188" s="82"/>
      <c r="AI188" s="394">
        <v>69381360.000000015</v>
      </c>
      <c r="AJ188" s="382">
        <v>0</v>
      </c>
      <c r="AK188" s="83" t="s">
        <v>572</v>
      </c>
      <c r="AL188" s="7"/>
    </row>
    <row r="189" spans="1:38" ht="45" customHeight="1">
      <c r="A189" s="61">
        <v>184</v>
      </c>
      <c r="B189" s="61">
        <v>13</v>
      </c>
      <c r="C189" s="451"/>
      <c r="D189" s="73">
        <v>1131691</v>
      </c>
      <c r="E189" s="309" t="s">
        <v>936</v>
      </c>
      <c r="F189" s="232" t="s">
        <v>946</v>
      </c>
      <c r="G189" s="232" t="s">
        <v>391</v>
      </c>
      <c r="H189" s="232" t="s">
        <v>1370</v>
      </c>
      <c r="I189" s="232" t="s">
        <v>409</v>
      </c>
      <c r="J189" s="232" t="s">
        <v>1725</v>
      </c>
      <c r="K189" s="232" t="s">
        <v>409</v>
      </c>
      <c r="L189" s="310">
        <v>7100</v>
      </c>
      <c r="M189" s="232" t="s">
        <v>1944</v>
      </c>
      <c r="N189" s="311" t="s">
        <v>1945</v>
      </c>
      <c r="O189" s="73" t="s">
        <v>1936</v>
      </c>
      <c r="P189" s="73" t="str">
        <f>HYPERLINK("https://www.facebook.com/opd.sanbernardo.7","https://www.facebook.com/opd.sanbernardo.7")</f>
        <v>https://www.facebook.com/opd.sanbernardo.7</v>
      </c>
      <c r="Q189" s="312" t="s">
        <v>456</v>
      </c>
      <c r="R189" s="311" t="s">
        <v>463</v>
      </c>
      <c r="S189" s="312" t="s">
        <v>456</v>
      </c>
      <c r="T189" s="313" t="s">
        <v>475</v>
      </c>
      <c r="U189" s="313">
        <v>1328</v>
      </c>
      <c r="V189" s="314">
        <v>42509</v>
      </c>
      <c r="W189" s="315" t="s">
        <v>647</v>
      </c>
      <c r="X189" s="315" t="s">
        <v>1116</v>
      </c>
      <c r="Y189" s="315" t="s">
        <v>534</v>
      </c>
      <c r="Z189" s="315" t="s">
        <v>647</v>
      </c>
      <c r="AA189" s="315" t="s">
        <v>1116</v>
      </c>
      <c r="AB189" s="315" t="s">
        <v>659</v>
      </c>
      <c r="AC189" s="159"/>
      <c r="AD189" s="82"/>
      <c r="AE189" s="82"/>
      <c r="AF189" s="82"/>
      <c r="AG189" s="82"/>
      <c r="AH189" s="82"/>
      <c r="AI189" s="388">
        <v>109468368.00000003</v>
      </c>
      <c r="AJ189" s="382">
        <v>0</v>
      </c>
      <c r="AK189" s="83" t="s">
        <v>572</v>
      </c>
      <c r="AL189" s="7"/>
    </row>
    <row r="190" spans="1:38" ht="54" customHeight="1">
      <c r="A190" s="61">
        <v>185</v>
      </c>
      <c r="B190" s="61">
        <v>13</v>
      </c>
      <c r="C190" s="451"/>
      <c r="D190" s="73">
        <v>1131734</v>
      </c>
      <c r="E190" s="309" t="s">
        <v>850</v>
      </c>
      <c r="F190" s="232" t="s">
        <v>947</v>
      </c>
      <c r="G190" s="232" t="s">
        <v>711</v>
      </c>
      <c r="H190" s="232" t="s">
        <v>1852</v>
      </c>
      <c r="I190" s="232" t="s">
        <v>410</v>
      </c>
      <c r="J190" s="232" t="s">
        <v>426</v>
      </c>
      <c r="K190" s="232" t="s">
        <v>1728</v>
      </c>
      <c r="L190" s="310">
        <v>7616</v>
      </c>
      <c r="M190" s="232" t="s">
        <v>1854</v>
      </c>
      <c r="N190" s="311" t="s">
        <v>1853</v>
      </c>
      <c r="O190" s="73" t="s">
        <v>1497</v>
      </c>
      <c r="P190" s="73" t="str">
        <f>HYPERLINK("https://www.facebook.com/opd.penalolen","https://www.facebook.com/opd.penalolen")</f>
        <v>https://www.facebook.com/opd.penalolen</v>
      </c>
      <c r="Q190" s="312" t="s">
        <v>518</v>
      </c>
      <c r="R190" s="311" t="s">
        <v>464</v>
      </c>
      <c r="S190" s="312" t="s">
        <v>518</v>
      </c>
      <c r="T190" s="313" t="s">
        <v>475</v>
      </c>
      <c r="U190" s="315" t="s">
        <v>2079</v>
      </c>
      <c r="V190" s="314">
        <v>42583</v>
      </c>
      <c r="W190" s="307" t="s">
        <v>542</v>
      </c>
      <c r="X190" s="307" t="s">
        <v>539</v>
      </c>
      <c r="Y190" s="307" t="s">
        <v>534</v>
      </c>
      <c r="Z190" s="315" t="s">
        <v>542</v>
      </c>
      <c r="AA190" s="315" t="s">
        <v>481</v>
      </c>
      <c r="AB190" s="315" t="s">
        <v>659</v>
      </c>
      <c r="AC190" s="107"/>
      <c r="AD190" s="82"/>
      <c r="AE190" s="82"/>
      <c r="AF190" s="82"/>
      <c r="AG190" s="82"/>
      <c r="AH190" s="82"/>
      <c r="AI190" s="388">
        <v>117424097.28000002</v>
      </c>
      <c r="AJ190" s="382">
        <v>0</v>
      </c>
      <c r="AK190" s="83" t="s">
        <v>572</v>
      </c>
      <c r="AL190" s="7"/>
    </row>
    <row r="191" spans="1:38" ht="51" customHeight="1">
      <c r="A191" s="61">
        <v>186</v>
      </c>
      <c r="B191" s="61">
        <v>13</v>
      </c>
      <c r="C191" s="451"/>
      <c r="D191" s="73">
        <v>1131771</v>
      </c>
      <c r="E191" s="309" t="s">
        <v>705</v>
      </c>
      <c r="F191" s="232" t="s">
        <v>948</v>
      </c>
      <c r="G191" s="232" t="s">
        <v>720</v>
      </c>
      <c r="H191" s="232" t="s">
        <v>2137</v>
      </c>
      <c r="I191" s="232" t="s">
        <v>411</v>
      </c>
      <c r="J191" s="232" t="s">
        <v>426</v>
      </c>
      <c r="K191" s="232" t="s">
        <v>411</v>
      </c>
      <c r="L191" s="310">
        <v>6116</v>
      </c>
      <c r="M191" s="319" t="s">
        <v>2138</v>
      </c>
      <c r="N191" s="311" t="s">
        <v>1362</v>
      </c>
      <c r="O191" s="73" t="s">
        <v>1522</v>
      </c>
      <c r="P191" s="61" t="str">
        <f>HYPERLINK("https://www.facebook.com/opd.lagranja","https://www.facebook.com/opd.lagranja")</f>
        <v>https://www.facebook.com/opd.lagranja</v>
      </c>
      <c r="Q191" s="312" t="s">
        <v>517</v>
      </c>
      <c r="R191" s="311" t="s">
        <v>465</v>
      </c>
      <c r="S191" s="312" t="s">
        <v>517</v>
      </c>
      <c r="T191" s="313" t="s">
        <v>475</v>
      </c>
      <c r="U191" s="315" t="s">
        <v>2148</v>
      </c>
      <c r="V191" s="314">
        <v>42664</v>
      </c>
      <c r="W191" s="315" t="s">
        <v>634</v>
      </c>
      <c r="X191" s="315" t="s">
        <v>1960</v>
      </c>
      <c r="Y191" s="315" t="s">
        <v>534</v>
      </c>
      <c r="Z191" s="315" t="s">
        <v>634</v>
      </c>
      <c r="AA191" s="315" t="s">
        <v>1960</v>
      </c>
      <c r="AB191" s="315" t="s">
        <v>659</v>
      </c>
      <c r="AC191" s="107"/>
      <c r="AD191" s="82"/>
      <c r="AE191" s="82"/>
      <c r="AF191" s="82"/>
      <c r="AG191" s="82"/>
      <c r="AH191" s="82"/>
      <c r="AI191" s="388">
        <v>94296977.280000016</v>
      </c>
      <c r="AJ191" s="382">
        <v>0</v>
      </c>
      <c r="AK191" s="83" t="s">
        <v>572</v>
      </c>
      <c r="AL191" s="7"/>
    </row>
    <row r="192" spans="1:38" ht="60" customHeight="1">
      <c r="A192" s="61">
        <v>187</v>
      </c>
      <c r="B192" s="61">
        <v>13</v>
      </c>
      <c r="C192" s="451"/>
      <c r="D192" s="73">
        <v>1131749</v>
      </c>
      <c r="E192" s="309" t="s">
        <v>706</v>
      </c>
      <c r="F192" s="232" t="s">
        <v>962</v>
      </c>
      <c r="G192" s="232" t="s">
        <v>392</v>
      </c>
      <c r="H192" s="232" t="s">
        <v>929</v>
      </c>
      <c r="I192" s="232" t="s">
        <v>412</v>
      </c>
      <c r="J192" s="232" t="s">
        <v>426</v>
      </c>
      <c r="K192" s="232" t="s">
        <v>412</v>
      </c>
      <c r="L192" s="310">
        <v>8300</v>
      </c>
      <c r="M192" s="232" t="s">
        <v>2485</v>
      </c>
      <c r="N192" s="311" t="s">
        <v>1782</v>
      </c>
      <c r="O192" s="77" t="s">
        <v>1498</v>
      </c>
      <c r="P192" s="73" t="s">
        <v>565</v>
      </c>
      <c r="Q192" s="232" t="s">
        <v>2314</v>
      </c>
      <c r="R192" s="311" t="s">
        <v>2315</v>
      </c>
      <c r="S192" s="312" t="s">
        <v>2210</v>
      </c>
      <c r="T192" s="313" t="s">
        <v>475</v>
      </c>
      <c r="U192" s="313">
        <v>2296</v>
      </c>
      <c r="V192" s="314">
        <v>42592</v>
      </c>
      <c r="W192" s="307" t="s">
        <v>542</v>
      </c>
      <c r="X192" s="307" t="s">
        <v>539</v>
      </c>
      <c r="Y192" s="307" t="s">
        <v>534</v>
      </c>
      <c r="Z192" s="315" t="s">
        <v>542</v>
      </c>
      <c r="AA192" s="315" t="s">
        <v>481</v>
      </c>
      <c r="AB192" s="315" t="s">
        <v>659</v>
      </c>
      <c r="AC192" s="107"/>
      <c r="AD192" s="82"/>
      <c r="AE192" s="82"/>
      <c r="AF192" s="82"/>
      <c r="AG192" s="82"/>
      <c r="AH192" s="82"/>
      <c r="AI192" s="388">
        <v>127970064.00000003</v>
      </c>
      <c r="AJ192" s="382">
        <v>0</v>
      </c>
      <c r="AK192" s="83" t="s">
        <v>572</v>
      </c>
      <c r="AL192" s="7"/>
    </row>
    <row r="193" spans="1:38" ht="60" customHeight="1">
      <c r="A193" s="61">
        <v>188</v>
      </c>
      <c r="B193" s="61">
        <v>13</v>
      </c>
      <c r="C193" s="451"/>
      <c r="D193" s="73">
        <v>1131686</v>
      </c>
      <c r="E193" s="309" t="s">
        <v>383</v>
      </c>
      <c r="F193" s="232" t="s">
        <v>949</v>
      </c>
      <c r="G193" s="232" t="s">
        <v>2530</v>
      </c>
      <c r="H193" s="232" t="s">
        <v>1372</v>
      </c>
      <c r="I193" s="232" t="s">
        <v>413</v>
      </c>
      <c r="J193" s="232" t="s">
        <v>426</v>
      </c>
      <c r="K193" s="232" t="s">
        <v>413</v>
      </c>
      <c r="L193" s="310">
        <v>7616</v>
      </c>
      <c r="M193" s="232">
        <v>226437638</v>
      </c>
      <c r="N193" s="311" t="s">
        <v>1947</v>
      </c>
      <c r="O193" s="77" t="s">
        <v>1499</v>
      </c>
      <c r="P193" s="73" t="str">
        <f>HYPERLINK("https://www.facebook.com/opd.pudahuel","https://www.facebook.com/opd.pudahuel")</f>
        <v>https://www.facebook.com/opd.pudahuel</v>
      </c>
      <c r="Q193" s="312" t="s">
        <v>516</v>
      </c>
      <c r="R193" s="311" t="s">
        <v>466</v>
      </c>
      <c r="S193" s="312" t="s">
        <v>516</v>
      </c>
      <c r="T193" s="313" t="s">
        <v>475</v>
      </c>
      <c r="U193" s="315" t="s">
        <v>1985</v>
      </c>
      <c r="V193" s="314">
        <v>42507</v>
      </c>
      <c r="W193" s="315" t="s">
        <v>647</v>
      </c>
      <c r="X193" s="315" t="s">
        <v>1116</v>
      </c>
      <c r="Y193" s="315" t="s">
        <v>534</v>
      </c>
      <c r="Z193" s="315" t="s">
        <v>647</v>
      </c>
      <c r="AA193" s="315" t="s">
        <v>1960</v>
      </c>
      <c r="AB193" s="315" t="s">
        <v>629</v>
      </c>
      <c r="AC193" s="107"/>
      <c r="AD193" s="82"/>
      <c r="AE193" s="82"/>
      <c r="AF193" s="82"/>
      <c r="AG193" s="82"/>
      <c r="AH193" s="82"/>
      <c r="AI193" s="388">
        <v>117424097.28000002</v>
      </c>
      <c r="AJ193" s="382">
        <v>0</v>
      </c>
      <c r="AK193" s="83" t="s">
        <v>572</v>
      </c>
      <c r="AL193" s="9"/>
    </row>
    <row r="194" spans="1:38" ht="58.5" customHeight="1">
      <c r="A194" s="61">
        <v>189</v>
      </c>
      <c r="B194" s="61">
        <v>13</v>
      </c>
      <c r="C194" s="451"/>
      <c r="D194" s="73">
        <v>1131683</v>
      </c>
      <c r="E194" s="309" t="s">
        <v>707</v>
      </c>
      <c r="F194" s="232" t="s">
        <v>938</v>
      </c>
      <c r="G194" s="232" t="s">
        <v>393</v>
      </c>
      <c r="H194" s="232" t="s">
        <v>1371</v>
      </c>
      <c r="I194" s="232" t="s">
        <v>414</v>
      </c>
      <c r="J194" s="232" t="s">
        <v>426</v>
      </c>
      <c r="K194" s="232" t="s">
        <v>414</v>
      </c>
      <c r="L194" s="310">
        <v>7616</v>
      </c>
      <c r="M194" s="232" t="s">
        <v>1941</v>
      </c>
      <c r="N194" s="311" t="s">
        <v>1942</v>
      </c>
      <c r="O194" s="73" t="s">
        <v>1500</v>
      </c>
      <c r="P194" s="73" t="s">
        <v>1959</v>
      </c>
      <c r="Q194" s="312" t="s">
        <v>521</v>
      </c>
      <c r="R194" s="311" t="s">
        <v>467</v>
      </c>
      <c r="S194" s="312" t="s">
        <v>521</v>
      </c>
      <c r="T194" s="313" t="s">
        <v>475</v>
      </c>
      <c r="U194" s="313">
        <v>1225</v>
      </c>
      <c r="V194" s="314">
        <v>42502</v>
      </c>
      <c r="W194" s="315" t="s">
        <v>647</v>
      </c>
      <c r="X194" s="315" t="s">
        <v>1116</v>
      </c>
      <c r="Y194" s="315" t="s">
        <v>534</v>
      </c>
      <c r="Z194" s="315" t="s">
        <v>647</v>
      </c>
      <c r="AA194" s="315" t="s">
        <v>1960</v>
      </c>
      <c r="AB194" s="315" t="s">
        <v>629</v>
      </c>
      <c r="AC194" s="107"/>
      <c r="AD194" s="82"/>
      <c r="AE194" s="82"/>
      <c r="AF194" s="82"/>
      <c r="AG194" s="82"/>
      <c r="AH194" s="82"/>
      <c r="AI194" s="388">
        <v>117424097.28000002</v>
      </c>
      <c r="AJ194" s="382">
        <v>0</v>
      </c>
      <c r="AK194" s="83" t="s">
        <v>572</v>
      </c>
      <c r="AL194" s="7"/>
    </row>
    <row r="195" spans="1:38" ht="48.75" customHeight="1">
      <c r="A195" s="61">
        <v>190</v>
      </c>
      <c r="B195" s="61">
        <v>13</v>
      </c>
      <c r="C195" s="451"/>
      <c r="D195" s="73">
        <v>1131440</v>
      </c>
      <c r="E195" s="309" t="s">
        <v>384</v>
      </c>
      <c r="F195" s="232" t="s">
        <v>939</v>
      </c>
      <c r="G195" s="232" t="s">
        <v>718</v>
      </c>
      <c r="H195" s="232" t="s">
        <v>1839</v>
      </c>
      <c r="I195" s="232" t="s">
        <v>415</v>
      </c>
      <c r="J195" s="232" t="s">
        <v>420</v>
      </c>
      <c r="K195" s="232" t="s">
        <v>415</v>
      </c>
      <c r="L195" s="310">
        <v>2000</v>
      </c>
      <c r="M195" s="182" t="s">
        <v>1840</v>
      </c>
      <c r="N195" s="87" t="s">
        <v>638</v>
      </c>
      <c r="O195" s="77" t="s">
        <v>1531</v>
      </c>
      <c r="P195" s="73" t="s">
        <v>1647</v>
      </c>
      <c r="Q195" s="312" t="s">
        <v>457</v>
      </c>
      <c r="R195" s="311" t="s">
        <v>2371</v>
      </c>
      <c r="S195" s="312" t="s">
        <v>457</v>
      </c>
      <c r="T195" s="313" t="s">
        <v>475</v>
      </c>
      <c r="U195" s="313">
        <v>1849</v>
      </c>
      <c r="V195" s="314">
        <v>42177</v>
      </c>
      <c r="W195" s="313">
        <v>1</v>
      </c>
      <c r="X195" s="313">
        <v>6</v>
      </c>
      <c r="Y195" s="313">
        <v>2015</v>
      </c>
      <c r="Z195" s="313">
        <v>1</v>
      </c>
      <c r="AA195" s="313">
        <v>6</v>
      </c>
      <c r="AB195" s="313">
        <v>2018</v>
      </c>
      <c r="AC195" s="159"/>
      <c r="AD195" s="82"/>
      <c r="AE195" s="82"/>
      <c r="AF195" s="82"/>
      <c r="AG195" s="82"/>
      <c r="AH195" s="82"/>
      <c r="AI195" s="34">
        <v>30836160.000000007</v>
      </c>
      <c r="AJ195" s="382">
        <v>0</v>
      </c>
      <c r="AK195" s="83" t="s">
        <v>558</v>
      </c>
      <c r="AL195" s="7"/>
    </row>
    <row r="196" spans="1:38" ht="60" customHeight="1">
      <c r="A196" s="61">
        <v>191</v>
      </c>
      <c r="B196" s="61">
        <v>13</v>
      </c>
      <c r="C196" s="451"/>
      <c r="D196" s="73"/>
      <c r="E196" s="309" t="s">
        <v>385</v>
      </c>
      <c r="F196" s="232" t="s">
        <v>940</v>
      </c>
      <c r="G196" s="232" t="s">
        <v>394</v>
      </c>
      <c r="H196" s="232" t="s">
        <v>1855</v>
      </c>
      <c r="I196" s="232" t="s">
        <v>416</v>
      </c>
      <c r="J196" s="232" t="s">
        <v>426</v>
      </c>
      <c r="K196" s="232" t="s">
        <v>416</v>
      </c>
      <c r="L196" s="310">
        <v>4800</v>
      </c>
      <c r="M196" s="232" t="s">
        <v>1373</v>
      </c>
      <c r="N196" s="311" t="s">
        <v>1374</v>
      </c>
      <c r="O196" s="73" t="s">
        <v>1647</v>
      </c>
      <c r="P196" s="73" t="s">
        <v>1126</v>
      </c>
      <c r="Q196" s="312" t="s">
        <v>1884</v>
      </c>
      <c r="R196" s="311" t="s">
        <v>468</v>
      </c>
      <c r="S196" s="312" t="s">
        <v>1884</v>
      </c>
      <c r="T196" s="313" t="s">
        <v>475</v>
      </c>
      <c r="U196" s="78">
        <v>1737</v>
      </c>
      <c r="V196" s="79">
        <v>42879</v>
      </c>
      <c r="W196" s="315" t="s">
        <v>634</v>
      </c>
      <c r="X196" s="315" t="s">
        <v>2598</v>
      </c>
      <c r="Y196" s="315" t="s">
        <v>629</v>
      </c>
      <c r="Z196" s="78">
        <v>24</v>
      </c>
      <c r="AA196" s="78">
        <v>5</v>
      </c>
      <c r="AB196" s="78">
        <v>2020</v>
      </c>
      <c r="AC196" s="322"/>
      <c r="AD196" s="105"/>
      <c r="AE196" s="105"/>
      <c r="AF196" s="105"/>
      <c r="AG196" s="105"/>
      <c r="AH196" s="105"/>
      <c r="AI196" s="34">
        <v>74006784.000000015</v>
      </c>
      <c r="AJ196" s="382">
        <v>0</v>
      </c>
      <c r="AK196" s="83" t="s">
        <v>558</v>
      </c>
      <c r="AL196" s="7"/>
    </row>
    <row r="197" spans="1:38" ht="33" customHeight="1">
      <c r="A197" s="61">
        <v>192</v>
      </c>
      <c r="B197" s="61">
        <v>13</v>
      </c>
      <c r="C197" s="451"/>
      <c r="D197" s="73">
        <v>1131867</v>
      </c>
      <c r="E197" s="309" t="s">
        <v>2614</v>
      </c>
      <c r="F197" s="232" t="s">
        <v>950</v>
      </c>
      <c r="G197" s="232" t="s">
        <v>717</v>
      </c>
      <c r="H197" s="232" t="s">
        <v>1844</v>
      </c>
      <c r="I197" s="232" t="s">
        <v>417</v>
      </c>
      <c r="J197" s="232" t="s">
        <v>1729</v>
      </c>
      <c r="K197" s="232" t="s">
        <v>417</v>
      </c>
      <c r="L197" s="310">
        <v>4500</v>
      </c>
      <c r="M197" s="232">
        <v>28444223</v>
      </c>
      <c r="N197" s="311" t="s">
        <v>440</v>
      </c>
      <c r="O197" s="77" t="s">
        <v>1501</v>
      </c>
      <c r="P197" s="73" t="str">
        <f>HYPERLINK("https://www.facebook.com/opd.colina","https://www.facebook.com/opd.colina")</f>
        <v>https://www.facebook.com/opd.colina</v>
      </c>
      <c r="Q197" s="312" t="s">
        <v>525</v>
      </c>
      <c r="R197" s="311" t="s">
        <v>469</v>
      </c>
      <c r="S197" s="312" t="s">
        <v>525</v>
      </c>
      <c r="T197" s="313" t="s">
        <v>475</v>
      </c>
      <c r="U197" s="78">
        <v>1740</v>
      </c>
      <c r="V197" s="79">
        <v>42879</v>
      </c>
      <c r="W197" s="315" t="s">
        <v>634</v>
      </c>
      <c r="X197" s="315" t="s">
        <v>2598</v>
      </c>
      <c r="Y197" s="315" t="s">
        <v>629</v>
      </c>
      <c r="Z197" s="315" t="s">
        <v>634</v>
      </c>
      <c r="AA197" s="315" t="s">
        <v>2598</v>
      </c>
      <c r="AB197" s="315" t="s">
        <v>2615</v>
      </c>
      <c r="AC197" s="322"/>
      <c r="AD197" s="105"/>
      <c r="AE197" s="105"/>
      <c r="AF197" s="105"/>
      <c r="AG197" s="105"/>
      <c r="AH197" s="105"/>
      <c r="AI197" s="34">
        <v>69381360</v>
      </c>
      <c r="AJ197" s="382">
        <v>0</v>
      </c>
      <c r="AK197" s="83" t="s">
        <v>572</v>
      </c>
      <c r="AL197" s="7"/>
    </row>
    <row r="198" spans="1:38" ht="48.75" customHeight="1">
      <c r="A198" s="61">
        <v>193</v>
      </c>
      <c r="B198" s="61">
        <v>13</v>
      </c>
      <c r="C198" s="451"/>
      <c r="D198" s="73">
        <v>1131848</v>
      </c>
      <c r="E198" s="309" t="s">
        <v>2607</v>
      </c>
      <c r="F198" s="232" t="s">
        <v>941</v>
      </c>
      <c r="G198" s="232" t="s">
        <v>712</v>
      </c>
      <c r="H198" s="232" t="s">
        <v>1375</v>
      </c>
      <c r="I198" s="232" t="s">
        <v>418</v>
      </c>
      <c r="J198" s="232" t="s">
        <v>426</v>
      </c>
      <c r="K198" s="232" t="s">
        <v>418</v>
      </c>
      <c r="L198" s="310">
        <v>6300</v>
      </c>
      <c r="M198" s="232" t="s">
        <v>1201</v>
      </c>
      <c r="N198" s="311" t="s">
        <v>441</v>
      </c>
      <c r="O198" s="73" t="s">
        <v>1502</v>
      </c>
      <c r="P198" s="73" t="str">
        <f>HYPERLINK("https://www.facebook.com/opd.estacioncentral","https://www.facebook.com/opd.estacioncentral")</f>
        <v>https://www.facebook.com/opd.estacioncentral</v>
      </c>
      <c r="Q198" s="312" t="s">
        <v>522</v>
      </c>
      <c r="R198" s="311" t="s">
        <v>470</v>
      </c>
      <c r="S198" s="312" t="s">
        <v>522</v>
      </c>
      <c r="T198" s="313" t="s">
        <v>475</v>
      </c>
      <c r="U198" s="313">
        <v>1387</v>
      </c>
      <c r="V198" s="314">
        <v>42858</v>
      </c>
      <c r="W198" s="315" t="s">
        <v>477</v>
      </c>
      <c r="X198" s="315" t="s">
        <v>2598</v>
      </c>
      <c r="Y198" s="315" t="s">
        <v>629</v>
      </c>
      <c r="Z198" s="315" t="s">
        <v>479</v>
      </c>
      <c r="AA198" s="315" t="s">
        <v>2598</v>
      </c>
      <c r="AB198" s="315" t="s">
        <v>1883</v>
      </c>
      <c r="AC198" s="107"/>
      <c r="AD198" s="82"/>
      <c r="AE198" s="82"/>
      <c r="AF198" s="82"/>
      <c r="AG198" s="82"/>
      <c r="AH198" s="82"/>
      <c r="AI198" s="34">
        <v>97133904</v>
      </c>
      <c r="AJ198" s="382">
        <v>0</v>
      </c>
      <c r="AK198" s="83" t="s">
        <v>572</v>
      </c>
      <c r="AL198" s="7"/>
    </row>
    <row r="199" spans="1:38" ht="45" customHeight="1">
      <c r="A199" s="61">
        <v>194</v>
      </c>
      <c r="B199" s="61">
        <v>13</v>
      </c>
      <c r="C199" s="451"/>
      <c r="D199" s="73">
        <v>1131835</v>
      </c>
      <c r="E199" s="309" t="s">
        <v>2604</v>
      </c>
      <c r="F199" s="232" t="s">
        <v>951</v>
      </c>
      <c r="G199" s="232" t="s">
        <v>713</v>
      </c>
      <c r="H199" s="232" t="s">
        <v>1380</v>
      </c>
      <c r="I199" s="232" t="s">
        <v>419</v>
      </c>
      <c r="J199" s="232" t="s">
        <v>426</v>
      </c>
      <c r="K199" s="232" t="s">
        <v>419</v>
      </c>
      <c r="L199" s="310">
        <v>6300</v>
      </c>
      <c r="M199" s="232">
        <v>223804196</v>
      </c>
      <c r="N199" s="408" t="s">
        <v>2410</v>
      </c>
      <c r="O199" s="73" t="s">
        <v>1837</v>
      </c>
      <c r="P199" s="77" t="s">
        <v>564</v>
      </c>
      <c r="Q199" s="312" t="s">
        <v>2211</v>
      </c>
      <c r="R199" s="311" t="s">
        <v>2334</v>
      </c>
      <c r="S199" s="312" t="s">
        <v>2211</v>
      </c>
      <c r="T199" s="313" t="s">
        <v>475</v>
      </c>
      <c r="U199" s="315" t="s">
        <v>2605</v>
      </c>
      <c r="V199" s="314">
        <v>42858</v>
      </c>
      <c r="W199" s="315" t="s">
        <v>477</v>
      </c>
      <c r="X199" s="315" t="s">
        <v>2598</v>
      </c>
      <c r="Y199" s="315" t="s">
        <v>629</v>
      </c>
      <c r="Z199" s="315" t="s">
        <v>477</v>
      </c>
      <c r="AA199" s="315" t="s">
        <v>2598</v>
      </c>
      <c r="AB199" s="315" t="s">
        <v>1883</v>
      </c>
      <c r="AC199" s="107"/>
      <c r="AD199" s="82"/>
      <c r="AE199" s="82"/>
      <c r="AF199" s="82"/>
      <c r="AG199" s="82"/>
      <c r="AH199" s="82"/>
      <c r="AI199" s="34">
        <v>97133904</v>
      </c>
      <c r="AJ199" s="382">
        <v>0</v>
      </c>
      <c r="AK199" s="83" t="s">
        <v>572</v>
      </c>
      <c r="AL199" s="7"/>
    </row>
    <row r="200" spans="1:38" ht="45.75" customHeight="1">
      <c r="A200" s="61">
        <v>195</v>
      </c>
      <c r="B200" s="61">
        <v>13</v>
      </c>
      <c r="C200" s="451"/>
      <c r="D200" s="73">
        <v>1131768</v>
      </c>
      <c r="E200" s="309" t="s">
        <v>2150</v>
      </c>
      <c r="F200" s="232" t="s">
        <v>2149</v>
      </c>
      <c r="G200" s="232" t="s">
        <v>2533</v>
      </c>
      <c r="H200" s="232" t="s">
        <v>1845</v>
      </c>
      <c r="I200" s="232" t="s">
        <v>452</v>
      </c>
      <c r="J200" s="232" t="s">
        <v>1729</v>
      </c>
      <c r="K200" s="232" t="s">
        <v>452</v>
      </c>
      <c r="L200" s="310">
        <v>4300</v>
      </c>
      <c r="M200" s="232">
        <v>228423508</v>
      </c>
      <c r="N200" s="311" t="s">
        <v>442</v>
      </c>
      <c r="O200" s="73" t="s">
        <v>1837</v>
      </c>
      <c r="P200" s="61" t="str">
        <f>HYPERLINK("https://www.facebook.com/abel.riquelme.7","https://www.facebook.com/abel.riquelme.7")</f>
        <v>https://www.facebook.com/abel.riquelme.7</v>
      </c>
      <c r="Q200" s="312" t="s">
        <v>529</v>
      </c>
      <c r="R200" s="311" t="s">
        <v>2155</v>
      </c>
      <c r="S200" s="312" t="s">
        <v>529</v>
      </c>
      <c r="T200" s="313" t="s">
        <v>475</v>
      </c>
      <c r="U200" s="315" t="s">
        <v>2151</v>
      </c>
      <c r="V200" s="314">
        <v>42664</v>
      </c>
      <c r="W200" s="313">
        <v>24</v>
      </c>
      <c r="X200" s="313">
        <v>10</v>
      </c>
      <c r="Y200" s="313">
        <v>2016</v>
      </c>
      <c r="Z200" s="313">
        <v>24</v>
      </c>
      <c r="AA200" s="313">
        <v>10</v>
      </c>
      <c r="AB200" s="313">
        <v>2019</v>
      </c>
      <c r="AC200" s="107"/>
      <c r="AD200" s="82"/>
      <c r="AE200" s="82"/>
      <c r="AF200" s="82"/>
      <c r="AG200" s="82"/>
      <c r="AH200" s="82"/>
      <c r="AI200" s="388">
        <v>66297744.000000015</v>
      </c>
      <c r="AJ200" s="382">
        <v>0</v>
      </c>
      <c r="AK200" s="83" t="s">
        <v>572</v>
      </c>
      <c r="AL200" s="9"/>
    </row>
    <row r="201" spans="1:38" ht="30" customHeight="1">
      <c r="A201" s="61">
        <v>196</v>
      </c>
      <c r="B201" s="61">
        <v>13</v>
      </c>
      <c r="C201" s="451"/>
      <c r="D201" s="73">
        <v>1131130</v>
      </c>
      <c r="E201" s="309" t="s">
        <v>851</v>
      </c>
      <c r="F201" s="232" t="s">
        <v>952</v>
      </c>
      <c r="G201" s="232" t="s">
        <v>395</v>
      </c>
      <c r="H201" s="232" t="s">
        <v>719</v>
      </c>
      <c r="I201" s="232" t="s">
        <v>420</v>
      </c>
      <c r="J201" s="232" t="s">
        <v>420</v>
      </c>
      <c r="K201" s="232" t="s">
        <v>420</v>
      </c>
      <c r="L201" s="310">
        <v>4500</v>
      </c>
      <c r="M201" s="232" t="s">
        <v>2459</v>
      </c>
      <c r="N201" s="311" t="s">
        <v>443</v>
      </c>
      <c r="O201" s="73" t="s">
        <v>1647</v>
      </c>
      <c r="P201" s="180" t="s">
        <v>569</v>
      </c>
      <c r="Q201" s="312" t="s">
        <v>2233</v>
      </c>
      <c r="R201" s="36" t="s">
        <v>2344</v>
      </c>
      <c r="S201" s="312" t="s">
        <v>2233</v>
      </c>
      <c r="T201" s="313" t="s">
        <v>531</v>
      </c>
      <c r="U201" s="313">
        <v>1935</v>
      </c>
      <c r="V201" s="314">
        <v>42187</v>
      </c>
      <c r="W201" s="315" t="s">
        <v>479</v>
      </c>
      <c r="X201" s="315" t="s">
        <v>477</v>
      </c>
      <c r="Y201" s="315" t="s">
        <v>532</v>
      </c>
      <c r="Z201" s="315" t="s">
        <v>477</v>
      </c>
      <c r="AA201" s="315" t="s">
        <v>477</v>
      </c>
      <c r="AB201" s="315" t="s">
        <v>659</v>
      </c>
      <c r="AC201" s="80">
        <v>8</v>
      </c>
      <c r="AD201" s="81">
        <v>7.42</v>
      </c>
      <c r="AE201" s="81">
        <v>7.3</v>
      </c>
      <c r="AF201" s="81">
        <v>7.17</v>
      </c>
      <c r="AG201" s="199"/>
      <c r="AH201" s="82"/>
      <c r="AI201" s="394">
        <v>69381360.000000015</v>
      </c>
      <c r="AJ201" s="382">
        <v>0</v>
      </c>
      <c r="AK201" s="83" t="s">
        <v>558</v>
      </c>
      <c r="AL201" s="9"/>
    </row>
    <row r="202" spans="1:38" ht="48.75" customHeight="1">
      <c r="A202" s="61">
        <v>197</v>
      </c>
      <c r="B202" s="61">
        <v>13</v>
      </c>
      <c r="C202" s="451"/>
      <c r="D202" s="73">
        <v>1131868</v>
      </c>
      <c r="E202" s="309" t="s">
        <v>2613</v>
      </c>
      <c r="F202" s="232" t="s">
        <v>953</v>
      </c>
      <c r="G202" s="232" t="s">
        <v>2474</v>
      </c>
      <c r="H202" s="232" t="s">
        <v>1369</v>
      </c>
      <c r="I202" s="232" t="s">
        <v>421</v>
      </c>
      <c r="J202" s="232" t="s">
        <v>426</v>
      </c>
      <c r="K202" s="232" t="s">
        <v>421</v>
      </c>
      <c r="L202" s="310">
        <v>5100</v>
      </c>
      <c r="M202" s="232" t="s">
        <v>1860</v>
      </c>
      <c r="N202" s="311" t="s">
        <v>444</v>
      </c>
      <c r="O202" s="73" t="s">
        <v>1809</v>
      </c>
      <c r="P202" s="77" t="s">
        <v>1934</v>
      </c>
      <c r="Q202" s="232" t="s">
        <v>2212</v>
      </c>
      <c r="R202" s="36" t="s">
        <v>2344</v>
      </c>
      <c r="S202" s="232" t="s">
        <v>2212</v>
      </c>
      <c r="T202" s="313" t="s">
        <v>475</v>
      </c>
      <c r="U202" s="78">
        <v>1739</v>
      </c>
      <c r="V202" s="79">
        <v>42879</v>
      </c>
      <c r="W202" s="315" t="s">
        <v>634</v>
      </c>
      <c r="X202" s="315" t="s">
        <v>2598</v>
      </c>
      <c r="Y202" s="315" t="s">
        <v>629</v>
      </c>
      <c r="Z202" s="315" t="s">
        <v>634</v>
      </c>
      <c r="AA202" s="315" t="s">
        <v>2598</v>
      </c>
      <c r="AB202" s="315" t="s">
        <v>1883</v>
      </c>
      <c r="AC202" s="322"/>
      <c r="AD202" s="105"/>
      <c r="AE202" s="105"/>
      <c r="AF202" s="105"/>
      <c r="AG202" s="105"/>
      <c r="AH202" s="105"/>
      <c r="AI202" s="388">
        <v>78632208.000000015</v>
      </c>
      <c r="AJ202" s="382">
        <v>0</v>
      </c>
      <c r="AK202" s="83" t="s">
        <v>572</v>
      </c>
      <c r="AL202" s="9"/>
    </row>
    <row r="203" spans="1:38" ht="45" customHeight="1">
      <c r="A203" s="61">
        <v>198</v>
      </c>
      <c r="B203" s="61">
        <v>13</v>
      </c>
      <c r="C203" s="451"/>
      <c r="D203" s="73">
        <v>1131746</v>
      </c>
      <c r="E203" s="309" t="s">
        <v>2109</v>
      </c>
      <c r="F203" s="232" t="s">
        <v>954</v>
      </c>
      <c r="G203" s="232" t="s">
        <v>1857</v>
      </c>
      <c r="H203" s="232" t="s">
        <v>1858</v>
      </c>
      <c r="I203" s="232" t="s">
        <v>422</v>
      </c>
      <c r="J203" s="232" t="s">
        <v>426</v>
      </c>
      <c r="K203" s="232" t="s">
        <v>422</v>
      </c>
      <c r="L203" s="310">
        <v>6300</v>
      </c>
      <c r="M203" s="232" t="s">
        <v>1859</v>
      </c>
      <c r="N203" s="311" t="s">
        <v>445</v>
      </c>
      <c r="O203" s="73" t="s">
        <v>1503</v>
      </c>
      <c r="P203" s="73" t="str">
        <f>HYPERLINK("https://www.facebook.com/opd.loprado","https://www.facebook.com/opd.loprado")</f>
        <v>https://www.facebook.com/opd.loprado</v>
      </c>
      <c r="Q203" s="312" t="s">
        <v>2213</v>
      </c>
      <c r="R203" s="232" t="s">
        <v>2351</v>
      </c>
      <c r="S203" s="312" t="s">
        <v>2213</v>
      </c>
      <c r="T203" s="313" t="s">
        <v>475</v>
      </c>
      <c r="U203" s="317">
        <v>2180</v>
      </c>
      <c r="V203" s="314">
        <v>42586</v>
      </c>
      <c r="W203" s="307" t="s">
        <v>542</v>
      </c>
      <c r="X203" s="307" t="s">
        <v>539</v>
      </c>
      <c r="Y203" s="307" t="s">
        <v>534</v>
      </c>
      <c r="Z203" s="315" t="s">
        <v>542</v>
      </c>
      <c r="AA203" s="315" t="s">
        <v>539</v>
      </c>
      <c r="AB203" s="315" t="s">
        <v>659</v>
      </c>
      <c r="AC203" s="320"/>
      <c r="AD203" s="82"/>
      <c r="AE203" s="82"/>
      <c r="AF203" s="82"/>
      <c r="AG203" s="82"/>
      <c r="AH203" s="82"/>
      <c r="AI203" s="396">
        <v>97133904.000000015</v>
      </c>
      <c r="AJ203" s="382">
        <v>0</v>
      </c>
      <c r="AK203" s="83" t="s">
        <v>572</v>
      </c>
      <c r="AL203" s="9"/>
    </row>
    <row r="204" spans="1:38" ht="52.15" customHeight="1">
      <c r="A204" s="61">
        <v>199</v>
      </c>
      <c r="B204" s="61">
        <v>13</v>
      </c>
      <c r="C204" s="451"/>
      <c r="D204" s="73">
        <v>1131127</v>
      </c>
      <c r="E204" s="309" t="s">
        <v>903</v>
      </c>
      <c r="F204" s="232" t="s">
        <v>955</v>
      </c>
      <c r="G204" s="232" t="s">
        <v>714</v>
      </c>
      <c r="H204" s="232" t="s">
        <v>1368</v>
      </c>
      <c r="I204" s="232" t="s">
        <v>423</v>
      </c>
      <c r="J204" s="232" t="s">
        <v>426</v>
      </c>
      <c r="K204" s="232" t="s">
        <v>423</v>
      </c>
      <c r="L204" s="310">
        <v>4500</v>
      </c>
      <c r="M204" s="232" t="s">
        <v>2478</v>
      </c>
      <c r="N204" s="311" t="s">
        <v>446</v>
      </c>
      <c r="O204" s="73" t="s">
        <v>1504</v>
      </c>
      <c r="P204" s="61" t="str">
        <f>HYPERLINK("https://www.facebook.com/opd.quintanormal?fref=ts","https://www.facebook.com/opd.quintanormal?fref=ts")</f>
        <v>https://www.facebook.com/opd.quintanormal?fref=ts</v>
      </c>
      <c r="Q204" s="312" t="s">
        <v>519</v>
      </c>
      <c r="R204" s="311" t="s">
        <v>2344</v>
      </c>
      <c r="S204" s="312" t="s">
        <v>519</v>
      </c>
      <c r="T204" s="313" t="s">
        <v>531</v>
      </c>
      <c r="U204" s="315" t="s">
        <v>660</v>
      </c>
      <c r="V204" s="314">
        <v>42095</v>
      </c>
      <c r="W204" s="321" t="s">
        <v>479</v>
      </c>
      <c r="X204" s="321" t="s">
        <v>477</v>
      </c>
      <c r="Y204" s="321" t="s">
        <v>532</v>
      </c>
      <c r="Z204" s="321" t="s">
        <v>477</v>
      </c>
      <c r="AA204" s="321" t="s">
        <v>477</v>
      </c>
      <c r="AB204" s="321" t="s">
        <v>659</v>
      </c>
      <c r="AC204" s="80">
        <v>8</v>
      </c>
      <c r="AD204" s="81">
        <v>6.4</v>
      </c>
      <c r="AE204" s="81">
        <v>7.02</v>
      </c>
      <c r="AF204" s="81">
        <v>7.36</v>
      </c>
      <c r="AG204" s="199"/>
      <c r="AH204" s="82"/>
      <c r="AI204" s="394">
        <v>69381360.000000015</v>
      </c>
      <c r="AJ204" s="382">
        <v>0</v>
      </c>
      <c r="AK204" s="83" t="s">
        <v>558</v>
      </c>
      <c r="AL204" s="7"/>
    </row>
    <row r="205" spans="1:38" ht="51.75" customHeight="1">
      <c r="A205" s="61">
        <v>200</v>
      </c>
      <c r="B205" s="61">
        <v>13</v>
      </c>
      <c r="C205" s="451"/>
      <c r="D205" s="73">
        <v>1130904</v>
      </c>
      <c r="E205" s="309" t="s">
        <v>386</v>
      </c>
      <c r="F205" s="232" t="s">
        <v>1544</v>
      </c>
      <c r="G205" s="232" t="s">
        <v>1543</v>
      </c>
      <c r="H205" s="232" t="s">
        <v>1780</v>
      </c>
      <c r="I205" s="232" t="s">
        <v>424</v>
      </c>
      <c r="J205" s="232" t="s">
        <v>424</v>
      </c>
      <c r="K205" s="232" t="s">
        <v>424</v>
      </c>
      <c r="L205" s="310">
        <v>4500</v>
      </c>
      <c r="M205" s="232">
        <v>228321748</v>
      </c>
      <c r="N205" s="311" t="s">
        <v>447</v>
      </c>
      <c r="O205" s="73" t="s">
        <v>1810</v>
      </c>
      <c r="P205" s="73" t="str">
        <f>HYPERLINK("https://www.facebook.com/opd.melipilla","https://www.facebook.com/opd.melipilla")</f>
        <v>https://www.facebook.com/opd.melipilla</v>
      </c>
      <c r="Q205" s="232" t="s">
        <v>2319</v>
      </c>
      <c r="R205" s="311" t="s">
        <v>2320</v>
      </c>
      <c r="S205" s="312" t="s">
        <v>2214</v>
      </c>
      <c r="T205" s="313" t="s">
        <v>639</v>
      </c>
      <c r="U205" s="78" t="s">
        <v>2597</v>
      </c>
      <c r="V205" s="79">
        <v>42789</v>
      </c>
      <c r="W205" s="315" t="s">
        <v>481</v>
      </c>
      <c r="X205" s="315" t="s">
        <v>539</v>
      </c>
      <c r="Y205" s="315" t="s">
        <v>1997</v>
      </c>
      <c r="Z205" s="315" t="s">
        <v>896</v>
      </c>
      <c r="AA205" s="315" t="s">
        <v>2598</v>
      </c>
      <c r="AB205" s="315" t="s">
        <v>629</v>
      </c>
      <c r="AC205" s="322"/>
      <c r="AD205" s="105"/>
      <c r="AE205" s="105"/>
      <c r="AF205" s="105"/>
      <c r="AG205" s="105"/>
      <c r="AH205" s="105"/>
      <c r="AI205" s="394">
        <v>69381360.000000015</v>
      </c>
      <c r="AJ205" s="382">
        <v>0</v>
      </c>
      <c r="AK205" s="83" t="s">
        <v>558</v>
      </c>
      <c r="AL205" s="7"/>
    </row>
    <row r="206" spans="1:38" ht="45" customHeight="1">
      <c r="A206" s="61">
        <v>201</v>
      </c>
      <c r="B206" s="61">
        <v>13</v>
      </c>
      <c r="C206" s="451"/>
      <c r="D206" s="73">
        <v>1131684</v>
      </c>
      <c r="E206" s="309" t="s">
        <v>620</v>
      </c>
      <c r="F206" s="232" t="s">
        <v>956</v>
      </c>
      <c r="G206" s="232" t="s">
        <v>703</v>
      </c>
      <c r="H206" s="232" t="s">
        <v>1363</v>
      </c>
      <c r="I206" s="232" t="s">
        <v>425</v>
      </c>
      <c r="J206" s="232" t="s">
        <v>426</v>
      </c>
      <c r="K206" s="232" t="s">
        <v>425</v>
      </c>
      <c r="L206" s="310">
        <v>5000</v>
      </c>
      <c r="M206" s="232" t="s">
        <v>1943</v>
      </c>
      <c r="N206" s="311" t="s">
        <v>448</v>
      </c>
      <c r="O206" s="73" t="s">
        <v>1505</v>
      </c>
      <c r="P206" s="73" t="s">
        <v>1956</v>
      </c>
      <c r="Q206" s="232" t="s">
        <v>2317</v>
      </c>
      <c r="R206" s="311" t="s">
        <v>2318</v>
      </c>
      <c r="S206" s="312" t="s">
        <v>528</v>
      </c>
      <c r="T206" s="313" t="s">
        <v>475</v>
      </c>
      <c r="U206" s="313">
        <v>1248</v>
      </c>
      <c r="V206" s="314">
        <v>42502</v>
      </c>
      <c r="W206" s="323">
        <v>29</v>
      </c>
      <c r="X206" s="323">
        <v>4</v>
      </c>
      <c r="Y206" s="323">
        <v>2016</v>
      </c>
      <c r="Z206" s="323">
        <v>29</v>
      </c>
      <c r="AA206" s="323">
        <v>10</v>
      </c>
      <c r="AB206" s="323">
        <v>2018</v>
      </c>
      <c r="AC206" s="107"/>
      <c r="AD206" s="82"/>
      <c r="AE206" s="82"/>
      <c r="AF206" s="82"/>
      <c r="AG206" s="82"/>
      <c r="AH206" s="82"/>
      <c r="AI206" s="388">
        <v>77090400.000000015</v>
      </c>
      <c r="AJ206" s="382">
        <v>0</v>
      </c>
      <c r="AK206" s="83" t="s">
        <v>572</v>
      </c>
      <c r="AL206" s="7"/>
    </row>
    <row r="207" spans="1:38" ht="63.75" customHeight="1">
      <c r="A207" s="61">
        <v>202</v>
      </c>
      <c r="B207" s="61">
        <v>13</v>
      </c>
      <c r="C207" s="451"/>
      <c r="D207" s="73"/>
      <c r="E207" s="309" t="s">
        <v>852</v>
      </c>
      <c r="F207" s="232" t="s">
        <v>709</v>
      </c>
      <c r="G207" s="232" t="s">
        <v>2389</v>
      </c>
      <c r="H207" s="232" t="s">
        <v>1863</v>
      </c>
      <c r="I207" s="232" t="s">
        <v>426</v>
      </c>
      <c r="J207" s="232" t="s">
        <v>426</v>
      </c>
      <c r="K207" s="232" t="s">
        <v>426</v>
      </c>
      <c r="L207" s="310">
        <v>3500</v>
      </c>
      <c r="M207" s="232" t="s">
        <v>1862</v>
      </c>
      <c r="N207" s="311" t="s">
        <v>449</v>
      </c>
      <c r="O207" s="73" t="s">
        <v>1506</v>
      </c>
      <c r="P207" s="73" t="s">
        <v>1125</v>
      </c>
      <c r="Q207" s="312" t="s">
        <v>2230</v>
      </c>
      <c r="R207" s="311" t="s">
        <v>2292</v>
      </c>
      <c r="S207" s="312" t="s">
        <v>2230</v>
      </c>
      <c r="T207" s="232" t="s">
        <v>639</v>
      </c>
      <c r="U207" s="73" t="s">
        <v>2597</v>
      </c>
      <c r="V207" s="434">
        <v>42789</v>
      </c>
      <c r="W207" s="438" t="s">
        <v>541</v>
      </c>
      <c r="X207" s="438" t="s">
        <v>540</v>
      </c>
      <c r="Y207" s="438" t="s">
        <v>536</v>
      </c>
      <c r="Z207" s="438" t="s">
        <v>896</v>
      </c>
      <c r="AA207" s="438" t="s">
        <v>2598</v>
      </c>
      <c r="AB207" s="438" t="s">
        <v>629</v>
      </c>
      <c r="AC207" s="433"/>
      <c r="AD207" s="73"/>
      <c r="AE207" s="73"/>
      <c r="AF207" s="73"/>
      <c r="AG207" s="73"/>
      <c r="AH207" s="73"/>
      <c r="AI207" s="34">
        <v>53963280.000000015</v>
      </c>
      <c r="AJ207" s="382">
        <v>0</v>
      </c>
      <c r="AK207" s="83" t="s">
        <v>558</v>
      </c>
      <c r="AL207" s="7"/>
    </row>
    <row r="208" spans="1:38" ht="41.25" customHeight="1">
      <c r="A208" s="61">
        <v>203</v>
      </c>
      <c r="B208" s="61">
        <v>13</v>
      </c>
      <c r="C208" s="451"/>
      <c r="D208" s="73">
        <v>1131847</v>
      </c>
      <c r="E208" s="309" t="s">
        <v>853</v>
      </c>
      <c r="F208" s="232" t="s">
        <v>1081</v>
      </c>
      <c r="G208" s="232" t="s">
        <v>1175</v>
      </c>
      <c r="H208" s="232" t="s">
        <v>1176</v>
      </c>
      <c r="I208" s="232" t="s">
        <v>427</v>
      </c>
      <c r="J208" s="232" t="s">
        <v>426</v>
      </c>
      <c r="K208" s="232" t="s">
        <v>427</v>
      </c>
      <c r="L208" s="310">
        <v>5000</v>
      </c>
      <c r="M208" s="232" t="s">
        <v>1875</v>
      </c>
      <c r="N208" s="77" t="s">
        <v>1177</v>
      </c>
      <c r="O208" s="73" t="s">
        <v>1647</v>
      </c>
      <c r="P208" s="73" t="s">
        <v>1647</v>
      </c>
      <c r="Q208" s="312" t="s">
        <v>2231</v>
      </c>
      <c r="R208" s="311" t="s">
        <v>1084</v>
      </c>
      <c r="S208" s="312" t="s">
        <v>2231</v>
      </c>
      <c r="T208" s="232" t="s">
        <v>475</v>
      </c>
      <c r="U208" s="232">
        <v>1385</v>
      </c>
      <c r="V208" s="422">
        <v>42858</v>
      </c>
      <c r="W208" s="423">
        <v>3</v>
      </c>
      <c r="X208" s="423">
        <v>5</v>
      </c>
      <c r="Y208" s="423">
        <v>2017</v>
      </c>
      <c r="Z208" s="423">
        <v>3</v>
      </c>
      <c r="AA208" s="423">
        <v>5</v>
      </c>
      <c r="AB208" s="423">
        <v>2019</v>
      </c>
      <c r="AC208" s="107"/>
      <c r="AD208" s="82"/>
      <c r="AE208" s="82"/>
      <c r="AF208" s="82"/>
      <c r="AG208" s="82"/>
      <c r="AH208" s="82"/>
      <c r="AI208" s="34">
        <v>77090400</v>
      </c>
      <c r="AJ208" s="382">
        <v>0</v>
      </c>
      <c r="AK208" s="83" t="s">
        <v>572</v>
      </c>
      <c r="AL208" s="7"/>
    </row>
    <row r="209" spans="1:38" ht="45" customHeight="1">
      <c r="A209" s="61">
        <v>204</v>
      </c>
      <c r="B209" s="61">
        <v>13</v>
      </c>
      <c r="C209" s="451"/>
      <c r="D209" s="73">
        <v>1131748</v>
      </c>
      <c r="E209" s="309" t="s">
        <v>1735</v>
      </c>
      <c r="F209" s="232" t="s">
        <v>957</v>
      </c>
      <c r="G209" s="232" t="s">
        <v>396</v>
      </c>
      <c r="H209" s="232" t="s">
        <v>1365</v>
      </c>
      <c r="I209" s="232" t="s">
        <v>428</v>
      </c>
      <c r="J209" s="232" t="s">
        <v>426</v>
      </c>
      <c r="K209" s="232" t="s">
        <v>428</v>
      </c>
      <c r="L209" s="310">
        <v>6800</v>
      </c>
      <c r="M209" s="232" t="s">
        <v>623</v>
      </c>
      <c r="N209" s="311" t="s">
        <v>450</v>
      </c>
      <c r="O209" s="73" t="s">
        <v>1647</v>
      </c>
      <c r="P209" s="73" t="str">
        <f>HYPERLINK("https://www.facebook.com/opd.elbosque","https://www.facebook.com/opd.elbosque")</f>
        <v>https://www.facebook.com/opd.elbosque</v>
      </c>
      <c r="Q209" s="312" t="s">
        <v>523</v>
      </c>
      <c r="R209" s="311" t="s">
        <v>471</v>
      </c>
      <c r="S209" s="312" t="s">
        <v>523</v>
      </c>
      <c r="T209" s="313" t="s">
        <v>475</v>
      </c>
      <c r="U209" s="313">
        <v>2205</v>
      </c>
      <c r="V209" s="314">
        <v>42590</v>
      </c>
      <c r="W209" s="307" t="s">
        <v>542</v>
      </c>
      <c r="X209" s="307" t="s">
        <v>539</v>
      </c>
      <c r="Y209" s="307" t="s">
        <v>534</v>
      </c>
      <c r="Z209" s="315" t="s">
        <v>542</v>
      </c>
      <c r="AA209" s="315" t="s">
        <v>539</v>
      </c>
      <c r="AB209" s="315" t="s">
        <v>659</v>
      </c>
      <c r="AC209" s="107"/>
      <c r="AD209" s="82"/>
      <c r="AE209" s="82"/>
      <c r="AF209" s="82"/>
      <c r="AG209" s="82"/>
      <c r="AH209" s="82"/>
      <c r="AI209" s="388">
        <v>104842944.00000003</v>
      </c>
      <c r="AJ209" s="382">
        <v>0</v>
      </c>
      <c r="AK209" s="83" t="s">
        <v>572</v>
      </c>
      <c r="AL209" s="7"/>
    </row>
    <row r="210" spans="1:38" ht="45" customHeight="1">
      <c r="A210" s="61">
        <v>205</v>
      </c>
      <c r="B210" s="61">
        <v>13</v>
      </c>
      <c r="C210" s="451"/>
      <c r="D210" s="73">
        <v>1131447</v>
      </c>
      <c r="E210" s="309" t="s">
        <v>1078</v>
      </c>
      <c r="F210" s="232" t="s">
        <v>958</v>
      </c>
      <c r="G210" s="232" t="s">
        <v>2509</v>
      </c>
      <c r="H210" s="232" t="s">
        <v>702</v>
      </c>
      <c r="I210" s="232" t="s">
        <v>429</v>
      </c>
      <c r="J210" s="232" t="s">
        <v>426</v>
      </c>
      <c r="K210" s="232" t="s">
        <v>429</v>
      </c>
      <c r="L210" s="310">
        <v>6000</v>
      </c>
      <c r="M210" s="232" t="s">
        <v>2510</v>
      </c>
      <c r="N210" s="77" t="s">
        <v>1777</v>
      </c>
      <c r="O210" s="73" t="s">
        <v>1507</v>
      </c>
      <c r="P210" s="73" t="str">
        <f>HYPERLINK("https://www.facebook.com/opd.sanramon","https://www.facebook.com/opd.sanramon")</f>
        <v>https://www.facebook.com/opd.sanramon</v>
      </c>
      <c r="Q210" s="312" t="s">
        <v>514</v>
      </c>
      <c r="R210" s="311" t="s">
        <v>472</v>
      </c>
      <c r="S210" s="312" t="s">
        <v>514</v>
      </c>
      <c r="T210" s="313" t="s">
        <v>475</v>
      </c>
      <c r="U210" s="313">
        <v>3100</v>
      </c>
      <c r="V210" s="314">
        <v>42664</v>
      </c>
      <c r="W210" s="315" t="s">
        <v>634</v>
      </c>
      <c r="X210" s="315" t="s">
        <v>1960</v>
      </c>
      <c r="Y210" s="315" t="s">
        <v>534</v>
      </c>
      <c r="Z210" s="315" t="s">
        <v>634</v>
      </c>
      <c r="AA210" s="315" t="s">
        <v>1960</v>
      </c>
      <c r="AB210" s="315" t="s">
        <v>659</v>
      </c>
      <c r="AC210" s="107"/>
      <c r="AD210" s="82"/>
      <c r="AE210" s="82"/>
      <c r="AF210" s="82"/>
      <c r="AG210" s="82"/>
      <c r="AH210" s="82"/>
      <c r="AI210" s="388">
        <v>92508480.000000015</v>
      </c>
      <c r="AJ210" s="382">
        <v>0</v>
      </c>
      <c r="AK210" s="83" t="s">
        <v>572</v>
      </c>
      <c r="AL210" s="7"/>
    </row>
    <row r="211" spans="1:38" ht="45" customHeight="1">
      <c r="A211" s="61">
        <v>206</v>
      </c>
      <c r="B211" s="61">
        <v>13</v>
      </c>
      <c r="C211" s="451"/>
      <c r="D211" s="73">
        <v>1131125</v>
      </c>
      <c r="E211" s="309" t="s">
        <v>617</v>
      </c>
      <c r="F211" s="232" t="s">
        <v>618</v>
      </c>
      <c r="G211" s="232" t="s">
        <v>1778</v>
      </c>
      <c r="H211" s="232" t="s">
        <v>966</v>
      </c>
      <c r="I211" s="232" t="s">
        <v>430</v>
      </c>
      <c r="J211" s="232" t="s">
        <v>426</v>
      </c>
      <c r="K211" s="232" t="s">
        <v>430</v>
      </c>
      <c r="L211" s="310">
        <v>4500</v>
      </c>
      <c r="M211" s="232" t="s">
        <v>1847</v>
      </c>
      <c r="N211" s="311" t="s">
        <v>1366</v>
      </c>
      <c r="O211" s="73" t="s">
        <v>1508</v>
      </c>
      <c r="P211" s="61" t="s">
        <v>570</v>
      </c>
      <c r="Q211" s="312" t="s">
        <v>2232</v>
      </c>
      <c r="R211" s="311" t="s">
        <v>2293</v>
      </c>
      <c r="S211" s="312" t="s">
        <v>2232</v>
      </c>
      <c r="T211" s="313" t="s">
        <v>531</v>
      </c>
      <c r="U211" s="313">
        <v>894</v>
      </c>
      <c r="V211" s="314">
        <v>42095</v>
      </c>
      <c r="W211" s="321" t="s">
        <v>479</v>
      </c>
      <c r="X211" s="321" t="s">
        <v>477</v>
      </c>
      <c r="Y211" s="321" t="s">
        <v>532</v>
      </c>
      <c r="Z211" s="321" t="s">
        <v>477</v>
      </c>
      <c r="AA211" s="321" t="s">
        <v>477</v>
      </c>
      <c r="AB211" s="321" t="s">
        <v>659</v>
      </c>
      <c r="AC211" s="80">
        <v>7</v>
      </c>
      <c r="AD211" s="81">
        <v>7</v>
      </c>
      <c r="AE211" s="81">
        <v>7</v>
      </c>
      <c r="AF211" s="81">
        <v>6.46</v>
      </c>
      <c r="AG211" s="199"/>
      <c r="AH211" s="82"/>
      <c r="AI211" s="394">
        <v>69381360.000000015</v>
      </c>
      <c r="AJ211" s="382">
        <v>0</v>
      </c>
      <c r="AK211" s="83" t="s">
        <v>558</v>
      </c>
      <c r="AL211" s="7"/>
    </row>
    <row r="212" spans="1:38" ht="30" customHeight="1">
      <c r="A212" s="61">
        <v>207</v>
      </c>
      <c r="B212" s="61">
        <v>13</v>
      </c>
      <c r="C212" s="451"/>
      <c r="D212" s="73">
        <v>1131770</v>
      </c>
      <c r="E212" s="309" t="s">
        <v>854</v>
      </c>
      <c r="F212" s="232" t="s">
        <v>959</v>
      </c>
      <c r="G212" s="232" t="s">
        <v>397</v>
      </c>
      <c r="H212" s="232" t="s">
        <v>965</v>
      </c>
      <c r="I212" s="232" t="s">
        <v>431</v>
      </c>
      <c r="J212" s="232" t="s">
        <v>1726</v>
      </c>
      <c r="K212" s="232" t="s">
        <v>431</v>
      </c>
      <c r="L212" s="310">
        <v>7916</v>
      </c>
      <c r="M212" s="232" t="s">
        <v>2439</v>
      </c>
      <c r="N212" s="216" t="s">
        <v>701</v>
      </c>
      <c r="O212" s="73" t="s">
        <v>1647</v>
      </c>
      <c r="P212" s="61" t="str">
        <f>HYPERLINK("https://www.facebook.com/jair.alavarezmadrid","https://www.facebook.com/jair.alavarezmadrid")</f>
        <v>https://www.facebook.com/jair.alavarezmadrid</v>
      </c>
      <c r="Q212" s="312" t="s">
        <v>515</v>
      </c>
      <c r="R212" s="311" t="s">
        <v>473</v>
      </c>
      <c r="S212" s="312" t="s">
        <v>515</v>
      </c>
      <c r="T212" s="313" t="s">
        <v>475</v>
      </c>
      <c r="U212" s="315" t="s">
        <v>2152</v>
      </c>
      <c r="V212" s="314">
        <v>42664</v>
      </c>
      <c r="W212" s="315" t="s">
        <v>634</v>
      </c>
      <c r="X212" s="315" t="s">
        <v>1960</v>
      </c>
      <c r="Y212" s="315" t="s">
        <v>534</v>
      </c>
      <c r="Z212" s="315" t="s">
        <v>634</v>
      </c>
      <c r="AA212" s="315" t="s">
        <v>1960</v>
      </c>
      <c r="AB212" s="315" t="s">
        <v>659</v>
      </c>
      <c r="AC212" s="107"/>
      <c r="AD212" s="82"/>
      <c r="AE212" s="82"/>
      <c r="AF212" s="82"/>
      <c r="AG212" s="82"/>
      <c r="AH212" s="82"/>
      <c r="AI212" s="388">
        <v>122049521.28000002</v>
      </c>
      <c r="AJ212" s="382">
        <v>0</v>
      </c>
      <c r="AK212" s="83" t="s">
        <v>572</v>
      </c>
      <c r="AL212" s="7"/>
    </row>
    <row r="213" spans="1:38" ht="59.25" customHeight="1">
      <c r="A213" s="61">
        <v>208</v>
      </c>
      <c r="B213" s="61">
        <v>13</v>
      </c>
      <c r="C213" s="451"/>
      <c r="D213" s="73">
        <v>1131453</v>
      </c>
      <c r="E213" s="309" t="s">
        <v>708</v>
      </c>
      <c r="F213" s="232" t="s">
        <v>960</v>
      </c>
      <c r="G213" s="232" t="s">
        <v>2611</v>
      </c>
      <c r="H213" s="232" t="s">
        <v>1364</v>
      </c>
      <c r="I213" s="232" t="s">
        <v>432</v>
      </c>
      <c r="J213" s="232" t="s">
        <v>426</v>
      </c>
      <c r="K213" s="232" t="s">
        <v>432</v>
      </c>
      <c r="L213" s="310">
        <v>4500</v>
      </c>
      <c r="M213" s="232" t="s">
        <v>1864</v>
      </c>
      <c r="N213" s="311" t="s">
        <v>2612</v>
      </c>
      <c r="O213" s="77" t="s">
        <v>1521</v>
      </c>
      <c r="P213" s="73" t="str">
        <f>HYPERLINK("https://www.facebook.com/opdindependencia","https://www.facebook.com/opdindependencia")</f>
        <v>https://www.facebook.com/opdindependencia</v>
      </c>
      <c r="Q213" s="312" t="s">
        <v>458</v>
      </c>
      <c r="R213" s="311" t="s">
        <v>474</v>
      </c>
      <c r="S213" s="312" t="s">
        <v>458</v>
      </c>
      <c r="T213" s="313" t="s">
        <v>475</v>
      </c>
      <c r="U213" s="313">
        <v>2287</v>
      </c>
      <c r="V213" s="314">
        <v>42216</v>
      </c>
      <c r="W213" s="315" t="s">
        <v>634</v>
      </c>
      <c r="X213" s="315" t="s">
        <v>539</v>
      </c>
      <c r="Y213" s="315" t="s">
        <v>533</v>
      </c>
      <c r="Z213" s="315" t="s">
        <v>634</v>
      </c>
      <c r="AA213" s="315" t="s">
        <v>539</v>
      </c>
      <c r="AB213" s="315" t="s">
        <v>659</v>
      </c>
      <c r="AC213" s="159"/>
      <c r="AD213" s="82"/>
      <c r="AE213" s="82"/>
      <c r="AF213" s="82"/>
      <c r="AG213" s="82"/>
      <c r="AH213" s="82"/>
      <c r="AI213" s="394">
        <v>69381360.000000015</v>
      </c>
      <c r="AJ213" s="382">
        <v>0</v>
      </c>
      <c r="AK213" s="83" t="s">
        <v>558</v>
      </c>
      <c r="AL213" s="7"/>
    </row>
    <row r="214" spans="1:38" ht="46.5" customHeight="1">
      <c r="A214" s="61">
        <v>209</v>
      </c>
      <c r="B214" s="61">
        <v>13</v>
      </c>
      <c r="C214" s="451"/>
      <c r="D214" s="73">
        <v>1131450</v>
      </c>
      <c r="E214" s="309" t="s">
        <v>1079</v>
      </c>
      <c r="F214" s="232" t="s">
        <v>619</v>
      </c>
      <c r="G214" s="232" t="s">
        <v>715</v>
      </c>
      <c r="H214" s="232" t="s">
        <v>964</v>
      </c>
      <c r="I214" s="232" t="s">
        <v>433</v>
      </c>
      <c r="J214" s="232" t="s">
        <v>426</v>
      </c>
      <c r="K214" s="232" t="s">
        <v>433</v>
      </c>
      <c r="L214" s="310">
        <v>2800</v>
      </c>
      <c r="M214" s="232" t="s">
        <v>1367</v>
      </c>
      <c r="N214" s="324" t="s">
        <v>716</v>
      </c>
      <c r="O214" s="73" t="s">
        <v>1509</v>
      </c>
      <c r="P214" s="73" t="str">
        <f>HYPERLINK("https://www.facebook.com/opd.huechuraba","https://www.facebook.com/opd.huechuraba")</f>
        <v>https://www.facebook.com/opd.huechuraba</v>
      </c>
      <c r="Q214" s="312" t="s">
        <v>459</v>
      </c>
      <c r="R214" s="73" t="s">
        <v>483</v>
      </c>
      <c r="S214" s="312" t="s">
        <v>459</v>
      </c>
      <c r="T214" s="313" t="s">
        <v>475</v>
      </c>
      <c r="U214" s="313">
        <v>2286</v>
      </c>
      <c r="V214" s="314">
        <v>42216</v>
      </c>
      <c r="W214" s="323" t="s">
        <v>634</v>
      </c>
      <c r="X214" s="323" t="s">
        <v>539</v>
      </c>
      <c r="Y214" s="323" t="s">
        <v>533</v>
      </c>
      <c r="Z214" s="323" t="s">
        <v>634</v>
      </c>
      <c r="AA214" s="323" t="s">
        <v>539</v>
      </c>
      <c r="AB214" s="323" t="s">
        <v>659</v>
      </c>
      <c r="AC214" s="159"/>
      <c r="AD214" s="82"/>
      <c r="AE214" s="82"/>
      <c r="AF214" s="82"/>
      <c r="AG214" s="82"/>
      <c r="AH214" s="82"/>
      <c r="AI214" s="388">
        <v>43170624.000000007</v>
      </c>
      <c r="AJ214" s="382">
        <v>0</v>
      </c>
      <c r="AK214" s="83" t="s">
        <v>558</v>
      </c>
      <c r="AL214" s="7"/>
    </row>
    <row r="215" spans="1:38" ht="54" customHeight="1">
      <c r="A215" s="61">
        <v>210</v>
      </c>
      <c r="B215" s="61">
        <v>13</v>
      </c>
      <c r="C215" s="451"/>
      <c r="D215" s="73">
        <v>1131413</v>
      </c>
      <c r="E215" s="309" t="s">
        <v>632</v>
      </c>
      <c r="F215" s="232" t="s">
        <v>633</v>
      </c>
      <c r="G215" s="232" t="s">
        <v>398</v>
      </c>
      <c r="H215" s="232" t="s">
        <v>963</v>
      </c>
      <c r="I215" s="232" t="s">
        <v>434</v>
      </c>
      <c r="J215" s="232" t="s">
        <v>1725</v>
      </c>
      <c r="K215" s="232" t="s">
        <v>1730</v>
      </c>
      <c r="L215" s="310">
        <v>3000</v>
      </c>
      <c r="M215" s="232" t="s">
        <v>1843</v>
      </c>
      <c r="N215" s="311" t="s">
        <v>451</v>
      </c>
      <c r="O215" s="73" t="s">
        <v>1647</v>
      </c>
      <c r="P215" s="73" t="s">
        <v>1579</v>
      </c>
      <c r="Q215" s="312" t="s">
        <v>520</v>
      </c>
      <c r="R215" s="73" t="s">
        <v>482</v>
      </c>
      <c r="S215" s="312" t="s">
        <v>520</v>
      </c>
      <c r="T215" s="313" t="s">
        <v>475</v>
      </c>
      <c r="U215" s="313">
        <v>3255</v>
      </c>
      <c r="V215" s="314">
        <v>41967</v>
      </c>
      <c r="W215" s="315" t="s">
        <v>634</v>
      </c>
      <c r="X215" s="315" t="s">
        <v>542</v>
      </c>
      <c r="Y215" s="315" t="s">
        <v>535</v>
      </c>
      <c r="Z215" s="315" t="s">
        <v>634</v>
      </c>
      <c r="AA215" s="315" t="s">
        <v>542</v>
      </c>
      <c r="AB215" s="315" t="s">
        <v>629</v>
      </c>
      <c r="AC215" s="80">
        <v>6.54</v>
      </c>
      <c r="AD215" s="199"/>
      <c r="AE215" s="82"/>
      <c r="AF215" s="82"/>
      <c r="AG215" s="82"/>
      <c r="AH215" s="82"/>
      <c r="AI215" s="389">
        <v>46254240.000000007</v>
      </c>
      <c r="AJ215" s="382">
        <v>0</v>
      </c>
      <c r="AK215" s="83" t="s">
        <v>558</v>
      </c>
      <c r="AL215" s="7"/>
    </row>
    <row r="216" spans="1:38" s="3" customFormat="1" ht="40.5" customHeight="1">
      <c r="A216" s="61">
        <v>211</v>
      </c>
      <c r="B216" s="61">
        <v>13</v>
      </c>
      <c r="C216" s="451"/>
      <c r="D216" s="73">
        <v>1131430</v>
      </c>
      <c r="E216" s="309" t="s">
        <v>665</v>
      </c>
      <c r="F216" s="232" t="s">
        <v>666</v>
      </c>
      <c r="G216" s="232" t="s">
        <v>2599</v>
      </c>
      <c r="H216" s="232" t="s">
        <v>1865</v>
      </c>
      <c r="I216" s="232" t="s">
        <v>678</v>
      </c>
      <c r="J216" s="232" t="s">
        <v>1725</v>
      </c>
      <c r="K216" s="232" t="s">
        <v>678</v>
      </c>
      <c r="L216" s="310">
        <v>3000</v>
      </c>
      <c r="M216" s="232" t="s">
        <v>1866</v>
      </c>
      <c r="N216" s="77" t="s">
        <v>1773</v>
      </c>
      <c r="O216" s="73" t="s">
        <v>1618</v>
      </c>
      <c r="P216" s="73" t="s">
        <v>1580</v>
      </c>
      <c r="Q216" s="232" t="s">
        <v>2215</v>
      </c>
      <c r="R216" s="36" t="s">
        <v>2344</v>
      </c>
      <c r="S216" s="232" t="s">
        <v>2215</v>
      </c>
      <c r="T216" s="313" t="s">
        <v>888</v>
      </c>
      <c r="U216" s="313">
        <v>1052</v>
      </c>
      <c r="V216" s="314">
        <v>42114</v>
      </c>
      <c r="W216" s="315" t="s">
        <v>478</v>
      </c>
      <c r="X216" s="315" t="s">
        <v>1116</v>
      </c>
      <c r="Y216" s="315" t="s">
        <v>533</v>
      </c>
      <c r="Z216" s="315" t="s">
        <v>478</v>
      </c>
      <c r="AA216" s="315" t="s">
        <v>1116</v>
      </c>
      <c r="AB216" s="315" t="s">
        <v>659</v>
      </c>
      <c r="AC216" s="159"/>
      <c r="AD216" s="199"/>
      <c r="AE216" s="82"/>
      <c r="AF216" s="82"/>
      <c r="AG216" s="82"/>
      <c r="AH216" s="82"/>
      <c r="AI216" s="389">
        <v>46254240.000000007</v>
      </c>
      <c r="AJ216" s="382">
        <v>0</v>
      </c>
      <c r="AK216" s="83" t="s">
        <v>558</v>
      </c>
      <c r="AL216" s="7"/>
    </row>
    <row r="217" spans="1:38" s="3" customFormat="1" ht="45" customHeight="1">
      <c r="A217" s="61">
        <v>212</v>
      </c>
      <c r="B217" s="61">
        <v>13</v>
      </c>
      <c r="C217" s="451"/>
      <c r="D217" s="73">
        <v>1131443</v>
      </c>
      <c r="E217" s="309" t="s">
        <v>771</v>
      </c>
      <c r="F217" s="232" t="s">
        <v>778</v>
      </c>
      <c r="G217" s="232" t="s">
        <v>1779</v>
      </c>
      <c r="H217" s="232" t="s">
        <v>1867</v>
      </c>
      <c r="I217" s="232" t="s">
        <v>785</v>
      </c>
      <c r="J217" s="232" t="s">
        <v>1726</v>
      </c>
      <c r="K217" s="232" t="s">
        <v>785</v>
      </c>
      <c r="L217" s="310">
        <v>2000</v>
      </c>
      <c r="M217" s="232" t="s">
        <v>1868</v>
      </c>
      <c r="N217" s="77" t="s">
        <v>1869</v>
      </c>
      <c r="O217" s="73" t="s">
        <v>1987</v>
      </c>
      <c r="P217" s="73" t="s">
        <v>1581</v>
      </c>
      <c r="Q217" s="232" t="s">
        <v>792</v>
      </c>
      <c r="R217" s="77" t="s">
        <v>2295</v>
      </c>
      <c r="S217" s="232" t="s">
        <v>792</v>
      </c>
      <c r="T217" s="313" t="s">
        <v>475</v>
      </c>
      <c r="U217" s="313">
        <v>1750</v>
      </c>
      <c r="V217" s="314">
        <v>42171</v>
      </c>
      <c r="W217" s="315" t="s">
        <v>481</v>
      </c>
      <c r="X217" s="315" t="s">
        <v>896</v>
      </c>
      <c r="Y217" s="315" t="s">
        <v>533</v>
      </c>
      <c r="Z217" s="315" t="s">
        <v>481</v>
      </c>
      <c r="AA217" s="315" t="s">
        <v>896</v>
      </c>
      <c r="AB217" s="315" t="s">
        <v>659</v>
      </c>
      <c r="AC217" s="159"/>
      <c r="AD217" s="82"/>
      <c r="AE217" s="82"/>
      <c r="AF217" s="82"/>
      <c r="AG217" s="82"/>
      <c r="AH217" s="82"/>
      <c r="AI217" s="34">
        <v>30836160.000000007</v>
      </c>
      <c r="AJ217" s="382">
        <v>0</v>
      </c>
      <c r="AK217" s="83" t="s">
        <v>558</v>
      </c>
      <c r="AL217" s="7"/>
    </row>
    <row r="218" spans="1:38" s="3" customFormat="1" ht="45" customHeight="1">
      <c r="A218" s="61">
        <v>213</v>
      </c>
      <c r="B218" s="61">
        <v>13</v>
      </c>
      <c r="C218" s="451"/>
      <c r="D218" s="73">
        <v>1131438</v>
      </c>
      <c r="E218" s="309" t="s">
        <v>772</v>
      </c>
      <c r="F218" s="232" t="s">
        <v>779</v>
      </c>
      <c r="G218" s="232" t="s">
        <v>2483</v>
      </c>
      <c r="H218" s="232" t="s">
        <v>1378</v>
      </c>
      <c r="I218" s="232" t="s">
        <v>786</v>
      </c>
      <c r="J218" s="232" t="s">
        <v>426</v>
      </c>
      <c r="K218" s="232" t="s">
        <v>786</v>
      </c>
      <c r="L218" s="310">
        <v>2000</v>
      </c>
      <c r="M218" s="232" t="s">
        <v>2484</v>
      </c>
      <c r="N218" s="77" t="s">
        <v>1940</v>
      </c>
      <c r="O218" s="73" t="s">
        <v>1647</v>
      </c>
      <c r="P218" s="73" t="s">
        <v>1582</v>
      </c>
      <c r="Q218" s="232" t="s">
        <v>2216</v>
      </c>
      <c r="R218" s="106" t="s">
        <v>2344</v>
      </c>
      <c r="S218" s="232" t="s">
        <v>2216</v>
      </c>
      <c r="T218" s="313" t="s">
        <v>475</v>
      </c>
      <c r="U218" s="313">
        <v>1846</v>
      </c>
      <c r="V218" s="314">
        <v>42177</v>
      </c>
      <c r="W218" s="315" t="s">
        <v>481</v>
      </c>
      <c r="X218" s="315" t="s">
        <v>896</v>
      </c>
      <c r="Y218" s="315" t="s">
        <v>533</v>
      </c>
      <c r="Z218" s="315" t="s">
        <v>481</v>
      </c>
      <c r="AA218" s="315" t="s">
        <v>896</v>
      </c>
      <c r="AB218" s="315" t="s">
        <v>659</v>
      </c>
      <c r="AC218" s="159"/>
      <c r="AD218" s="82"/>
      <c r="AE218" s="82"/>
      <c r="AF218" s="82"/>
      <c r="AG218" s="82"/>
      <c r="AH218" s="82"/>
      <c r="AI218" s="34">
        <v>30836160.000000007</v>
      </c>
      <c r="AJ218" s="382">
        <v>0</v>
      </c>
      <c r="AK218" s="83" t="s">
        <v>558</v>
      </c>
      <c r="AL218" s="7"/>
    </row>
    <row r="219" spans="1:38" s="3" customFormat="1" ht="39" customHeight="1">
      <c r="A219" s="61">
        <v>214</v>
      </c>
      <c r="B219" s="61">
        <v>13</v>
      </c>
      <c r="C219" s="451"/>
      <c r="D219" s="73">
        <v>1131444</v>
      </c>
      <c r="E219" s="309" t="s">
        <v>773</v>
      </c>
      <c r="F219" s="232" t="s">
        <v>780</v>
      </c>
      <c r="G219" s="232" t="s">
        <v>2608</v>
      </c>
      <c r="H219" s="232" t="s">
        <v>1360</v>
      </c>
      <c r="I219" s="232" t="s">
        <v>787</v>
      </c>
      <c r="J219" s="232" t="s">
        <v>426</v>
      </c>
      <c r="K219" s="232" t="s">
        <v>787</v>
      </c>
      <c r="L219" s="310">
        <v>2800</v>
      </c>
      <c r="M219" s="232" t="s">
        <v>2609</v>
      </c>
      <c r="N219" s="77" t="s">
        <v>1361</v>
      </c>
      <c r="O219" s="73" t="s">
        <v>2144</v>
      </c>
      <c r="P219" s="73" t="s">
        <v>1647</v>
      </c>
      <c r="Q219" s="232" t="s">
        <v>2217</v>
      </c>
      <c r="R219" s="77" t="s">
        <v>2344</v>
      </c>
      <c r="S219" s="232" t="s">
        <v>2217</v>
      </c>
      <c r="T219" s="313" t="s">
        <v>475</v>
      </c>
      <c r="U219" s="313">
        <v>1953</v>
      </c>
      <c r="V219" s="314">
        <v>42191</v>
      </c>
      <c r="W219" s="315" t="s">
        <v>481</v>
      </c>
      <c r="X219" s="315" t="s">
        <v>896</v>
      </c>
      <c r="Y219" s="315" t="s">
        <v>533</v>
      </c>
      <c r="Z219" s="315" t="s">
        <v>481</v>
      </c>
      <c r="AA219" s="315" t="s">
        <v>896</v>
      </c>
      <c r="AB219" s="315" t="s">
        <v>659</v>
      </c>
      <c r="AC219" s="159"/>
      <c r="AD219" s="82"/>
      <c r="AE219" s="82"/>
      <c r="AF219" s="82"/>
      <c r="AG219" s="82"/>
      <c r="AH219" s="82"/>
      <c r="AI219" s="388">
        <v>43170624.000000007</v>
      </c>
      <c r="AJ219" s="382">
        <v>0</v>
      </c>
      <c r="AK219" s="83" t="s">
        <v>558</v>
      </c>
      <c r="AL219" s="7"/>
    </row>
    <row r="220" spans="1:38" s="3" customFormat="1" ht="41.25" customHeight="1">
      <c r="A220" s="61">
        <v>215</v>
      </c>
      <c r="B220" s="61">
        <v>13</v>
      </c>
      <c r="C220" s="451"/>
      <c r="D220" s="73">
        <v>1131431</v>
      </c>
      <c r="E220" s="309" t="s">
        <v>774</v>
      </c>
      <c r="F220" s="232" t="s">
        <v>781</v>
      </c>
      <c r="G220" s="232" t="s">
        <v>897</v>
      </c>
      <c r="H220" s="232" t="s">
        <v>931</v>
      </c>
      <c r="I220" s="232" t="s">
        <v>788</v>
      </c>
      <c r="J220" s="232" t="s">
        <v>420</v>
      </c>
      <c r="K220" s="232" t="s">
        <v>788</v>
      </c>
      <c r="L220" s="310">
        <v>3200</v>
      </c>
      <c r="M220" s="232" t="s">
        <v>1870</v>
      </c>
      <c r="N220" s="77" t="s">
        <v>1871</v>
      </c>
      <c r="O220" s="73" t="s">
        <v>1935</v>
      </c>
      <c r="P220" s="73" t="s">
        <v>1583</v>
      </c>
      <c r="Q220" s="232" t="s">
        <v>793</v>
      </c>
      <c r="R220" s="77" t="s">
        <v>898</v>
      </c>
      <c r="S220" s="232" t="s">
        <v>793</v>
      </c>
      <c r="T220" s="313" t="s">
        <v>475</v>
      </c>
      <c r="U220" s="313">
        <v>1750</v>
      </c>
      <c r="V220" s="314">
        <v>42171</v>
      </c>
      <c r="W220" s="315" t="s">
        <v>481</v>
      </c>
      <c r="X220" s="315" t="s">
        <v>896</v>
      </c>
      <c r="Y220" s="315" t="s">
        <v>533</v>
      </c>
      <c r="Z220" s="315" t="s">
        <v>481</v>
      </c>
      <c r="AA220" s="315" t="s">
        <v>896</v>
      </c>
      <c r="AB220" s="315" t="s">
        <v>659</v>
      </c>
      <c r="AC220" s="159"/>
      <c r="AD220" s="82"/>
      <c r="AE220" s="82"/>
      <c r="AF220" s="82"/>
      <c r="AG220" s="82"/>
      <c r="AH220" s="82"/>
      <c r="AI220" s="388">
        <v>49337856.000000007</v>
      </c>
      <c r="AJ220" s="382">
        <v>0</v>
      </c>
      <c r="AK220" s="83" t="s">
        <v>558</v>
      </c>
      <c r="AL220" s="7"/>
    </row>
    <row r="221" spans="1:38" s="3" customFormat="1" ht="48" customHeight="1">
      <c r="A221" s="61">
        <v>216</v>
      </c>
      <c r="B221" s="61">
        <v>13</v>
      </c>
      <c r="C221" s="451"/>
      <c r="D221" s="73">
        <v>1131437</v>
      </c>
      <c r="E221" s="309" t="s">
        <v>775</v>
      </c>
      <c r="F221" s="232" t="s">
        <v>782</v>
      </c>
      <c r="G221" s="232" t="s">
        <v>1774</v>
      </c>
      <c r="H221" s="232" t="s">
        <v>930</v>
      </c>
      <c r="I221" s="232" t="s">
        <v>789</v>
      </c>
      <c r="J221" s="232" t="s">
        <v>426</v>
      </c>
      <c r="K221" s="232" t="s">
        <v>789</v>
      </c>
      <c r="L221" s="310">
        <v>3500</v>
      </c>
      <c r="M221" s="232" t="s">
        <v>2501</v>
      </c>
      <c r="N221" s="77" t="s">
        <v>899</v>
      </c>
      <c r="O221" s="73" t="s">
        <v>1510</v>
      </c>
      <c r="P221" s="73" t="s">
        <v>1123</v>
      </c>
      <c r="Q221" s="232" t="s">
        <v>794</v>
      </c>
      <c r="R221" s="77" t="s">
        <v>900</v>
      </c>
      <c r="S221" s="232" t="s">
        <v>794</v>
      </c>
      <c r="T221" s="313" t="s">
        <v>475</v>
      </c>
      <c r="U221" s="313">
        <v>1812</v>
      </c>
      <c r="V221" s="314">
        <v>42172</v>
      </c>
      <c r="W221" s="315" t="s">
        <v>481</v>
      </c>
      <c r="X221" s="315" t="s">
        <v>896</v>
      </c>
      <c r="Y221" s="315" t="s">
        <v>533</v>
      </c>
      <c r="Z221" s="315" t="s">
        <v>481</v>
      </c>
      <c r="AA221" s="315" t="s">
        <v>896</v>
      </c>
      <c r="AB221" s="315" t="s">
        <v>659</v>
      </c>
      <c r="AC221" s="159"/>
      <c r="AD221" s="82"/>
      <c r="AE221" s="82"/>
      <c r="AF221" s="82"/>
      <c r="AG221" s="82"/>
      <c r="AH221" s="82"/>
      <c r="AI221" s="34">
        <v>53963280.000000015</v>
      </c>
      <c r="AJ221" s="382">
        <v>0</v>
      </c>
      <c r="AK221" s="83" t="s">
        <v>558</v>
      </c>
      <c r="AL221" s="7"/>
    </row>
    <row r="222" spans="1:38" s="3" customFormat="1" ht="38.25" customHeight="1">
      <c r="A222" s="61">
        <v>217</v>
      </c>
      <c r="B222" s="61">
        <v>13</v>
      </c>
      <c r="C222" s="451"/>
      <c r="D222" s="73">
        <v>1131435</v>
      </c>
      <c r="E222" s="309" t="s">
        <v>776</v>
      </c>
      <c r="F222" s="232" t="s">
        <v>783</v>
      </c>
      <c r="G222" s="232" t="s">
        <v>2153</v>
      </c>
      <c r="H222" s="232" t="s">
        <v>932</v>
      </c>
      <c r="I222" s="232" t="s">
        <v>790</v>
      </c>
      <c r="J222" s="232" t="s">
        <v>420</v>
      </c>
      <c r="K222" s="232" t="s">
        <v>790</v>
      </c>
      <c r="L222" s="310">
        <v>3500</v>
      </c>
      <c r="M222" s="232">
        <v>228116467</v>
      </c>
      <c r="N222" s="77" t="s">
        <v>1225</v>
      </c>
      <c r="O222" s="73" t="s">
        <v>1515</v>
      </c>
      <c r="P222" s="73" t="s">
        <v>1122</v>
      </c>
      <c r="Q222" s="232" t="s">
        <v>2218</v>
      </c>
      <c r="R222" s="77" t="s">
        <v>901</v>
      </c>
      <c r="S222" s="232" t="s">
        <v>2218</v>
      </c>
      <c r="T222" s="313" t="s">
        <v>475</v>
      </c>
      <c r="U222" s="313">
        <v>1731</v>
      </c>
      <c r="V222" s="314">
        <v>42170</v>
      </c>
      <c r="W222" s="315" t="s">
        <v>481</v>
      </c>
      <c r="X222" s="315" t="s">
        <v>896</v>
      </c>
      <c r="Y222" s="315" t="s">
        <v>533</v>
      </c>
      <c r="Z222" s="315" t="s">
        <v>481</v>
      </c>
      <c r="AA222" s="315" t="s">
        <v>896</v>
      </c>
      <c r="AB222" s="315" t="s">
        <v>659</v>
      </c>
      <c r="AC222" s="159"/>
      <c r="AD222" s="82"/>
      <c r="AE222" s="82"/>
      <c r="AF222" s="82"/>
      <c r="AG222" s="82"/>
      <c r="AH222" s="82"/>
      <c r="AI222" s="34">
        <v>53963280.000000015</v>
      </c>
      <c r="AJ222" s="382">
        <v>0</v>
      </c>
      <c r="AK222" s="83" t="s">
        <v>558</v>
      </c>
      <c r="AL222" s="7"/>
    </row>
    <row r="223" spans="1:38" s="3" customFormat="1" ht="45" customHeight="1">
      <c r="A223" s="61">
        <v>218</v>
      </c>
      <c r="B223" s="61">
        <v>13</v>
      </c>
      <c r="C223" s="451"/>
      <c r="D223" s="73">
        <v>1131436</v>
      </c>
      <c r="E223" s="309" t="s">
        <v>777</v>
      </c>
      <c r="F223" s="232" t="s">
        <v>784</v>
      </c>
      <c r="G223" s="232" t="s">
        <v>1872</v>
      </c>
      <c r="H223" s="232" t="s">
        <v>1771</v>
      </c>
      <c r="I223" s="232" t="s">
        <v>791</v>
      </c>
      <c r="J223" s="232" t="s">
        <v>424</v>
      </c>
      <c r="K223" s="232" t="s">
        <v>791</v>
      </c>
      <c r="L223" s="310">
        <v>2500</v>
      </c>
      <c r="M223" s="232" t="s">
        <v>2464</v>
      </c>
      <c r="N223" s="77" t="s">
        <v>902</v>
      </c>
      <c r="O223" s="73" t="s">
        <v>1511</v>
      </c>
      <c r="P223" s="73" t="s">
        <v>1124</v>
      </c>
      <c r="Q223" s="232" t="s">
        <v>2227</v>
      </c>
      <c r="R223" s="77" t="s">
        <v>2344</v>
      </c>
      <c r="S223" s="232" t="s">
        <v>2227</v>
      </c>
      <c r="T223" s="313" t="s">
        <v>475</v>
      </c>
      <c r="U223" s="313">
        <v>1734</v>
      </c>
      <c r="V223" s="314">
        <v>42170</v>
      </c>
      <c r="W223" s="315" t="s">
        <v>481</v>
      </c>
      <c r="X223" s="315" t="s">
        <v>896</v>
      </c>
      <c r="Y223" s="315" t="s">
        <v>533</v>
      </c>
      <c r="Z223" s="315" t="s">
        <v>481</v>
      </c>
      <c r="AA223" s="315" t="s">
        <v>896</v>
      </c>
      <c r="AB223" s="315" t="s">
        <v>659</v>
      </c>
      <c r="AC223" s="159"/>
      <c r="AD223" s="82"/>
      <c r="AE223" s="82"/>
      <c r="AF223" s="82"/>
      <c r="AG223" s="82"/>
      <c r="AH223" s="82"/>
      <c r="AI223" s="34">
        <v>38545200.000000007</v>
      </c>
      <c r="AJ223" s="382">
        <v>0</v>
      </c>
      <c r="AK223" s="83" t="s">
        <v>558</v>
      </c>
      <c r="AL223" s="7"/>
    </row>
    <row r="224" spans="1:38" s="3" customFormat="1" ht="42" customHeight="1">
      <c r="A224" s="61">
        <v>219</v>
      </c>
      <c r="B224" s="61">
        <v>13</v>
      </c>
      <c r="C224" s="451"/>
      <c r="D224" s="73">
        <v>1134733</v>
      </c>
      <c r="E224" s="309" t="s">
        <v>2084</v>
      </c>
      <c r="F224" s="232" t="s">
        <v>2451</v>
      </c>
      <c r="G224" s="232" t="s">
        <v>2083</v>
      </c>
      <c r="H224" s="232" t="s">
        <v>2081</v>
      </c>
      <c r="I224" s="232" t="s">
        <v>2080</v>
      </c>
      <c r="J224" s="232" t="s">
        <v>424</v>
      </c>
      <c r="K224" s="232" t="s">
        <v>2080</v>
      </c>
      <c r="L224" s="310">
        <v>2000</v>
      </c>
      <c r="M224" s="232">
        <v>228323997</v>
      </c>
      <c r="N224" s="77" t="s">
        <v>2082</v>
      </c>
      <c r="O224" s="73" t="s">
        <v>1647</v>
      </c>
      <c r="P224" s="73" t="s">
        <v>1647</v>
      </c>
      <c r="Q224" s="232" t="s">
        <v>2228</v>
      </c>
      <c r="R224" s="36" t="s">
        <v>2344</v>
      </c>
      <c r="S224" s="232" t="s">
        <v>2228</v>
      </c>
      <c r="T224" s="313" t="s">
        <v>475</v>
      </c>
      <c r="U224" s="313">
        <v>2127</v>
      </c>
      <c r="V224" s="314">
        <v>42583</v>
      </c>
      <c r="W224" s="315" t="s">
        <v>647</v>
      </c>
      <c r="X224" s="315" t="s">
        <v>1116</v>
      </c>
      <c r="Y224" s="315" t="s">
        <v>534</v>
      </c>
      <c r="Z224" s="315" t="s">
        <v>647</v>
      </c>
      <c r="AA224" s="315" t="s">
        <v>1116</v>
      </c>
      <c r="AB224" s="315" t="s">
        <v>1883</v>
      </c>
      <c r="AC224" s="159"/>
      <c r="AD224" s="82"/>
      <c r="AE224" s="82"/>
      <c r="AF224" s="82"/>
      <c r="AG224" s="82"/>
      <c r="AH224" s="82"/>
      <c r="AI224" s="34">
        <v>30836160.000000007</v>
      </c>
      <c r="AJ224" s="382">
        <v>0</v>
      </c>
      <c r="AK224" s="83" t="s">
        <v>558</v>
      </c>
      <c r="AL224" s="7"/>
    </row>
    <row r="225" spans="1:38" s="3" customFormat="1" ht="60" customHeight="1">
      <c r="A225" s="61">
        <v>220</v>
      </c>
      <c r="B225" s="61">
        <v>13</v>
      </c>
      <c r="C225" s="451"/>
      <c r="D225" s="73">
        <v>1131448</v>
      </c>
      <c r="E225" s="309" t="s">
        <v>1141</v>
      </c>
      <c r="F225" s="232" t="s">
        <v>1035</v>
      </c>
      <c r="G225" s="232" t="s">
        <v>1376</v>
      </c>
      <c r="H225" s="232" t="s">
        <v>1115</v>
      </c>
      <c r="I225" s="232" t="s">
        <v>1036</v>
      </c>
      <c r="J225" s="232" t="s">
        <v>424</v>
      </c>
      <c r="K225" s="232" t="s">
        <v>1036</v>
      </c>
      <c r="L225" s="310">
        <v>2500</v>
      </c>
      <c r="M225" s="232" t="s">
        <v>1873</v>
      </c>
      <c r="N225" s="77" t="s">
        <v>1874</v>
      </c>
      <c r="O225" s="73" t="s">
        <v>2102</v>
      </c>
      <c r="P225" s="73" t="s">
        <v>1584</v>
      </c>
      <c r="Q225" s="232" t="s">
        <v>2226</v>
      </c>
      <c r="R225" s="77" t="s">
        <v>2335</v>
      </c>
      <c r="S225" s="232" t="s">
        <v>2226</v>
      </c>
      <c r="T225" s="313" t="s">
        <v>475</v>
      </c>
      <c r="U225" s="313">
        <v>2284</v>
      </c>
      <c r="V225" s="314">
        <v>42216</v>
      </c>
      <c r="W225" s="315" t="s">
        <v>634</v>
      </c>
      <c r="X225" s="315" t="s">
        <v>539</v>
      </c>
      <c r="Y225" s="315" t="s">
        <v>533</v>
      </c>
      <c r="Z225" s="315" t="s">
        <v>634</v>
      </c>
      <c r="AA225" s="315" t="s">
        <v>539</v>
      </c>
      <c r="AB225" s="315" t="s">
        <v>659</v>
      </c>
      <c r="AC225" s="159"/>
      <c r="AD225" s="82"/>
      <c r="AE225" s="82"/>
      <c r="AF225" s="82"/>
      <c r="AG225" s="82"/>
      <c r="AH225" s="82"/>
      <c r="AI225" s="34">
        <v>38545200.000000007</v>
      </c>
      <c r="AJ225" s="382">
        <v>0</v>
      </c>
      <c r="AK225" s="83" t="s">
        <v>558</v>
      </c>
      <c r="AL225" s="7"/>
    </row>
    <row r="226" spans="1:38" s="3" customFormat="1" ht="60" customHeight="1">
      <c r="A226" s="61">
        <v>221</v>
      </c>
      <c r="B226" s="61">
        <v>13</v>
      </c>
      <c r="C226" s="451"/>
      <c r="D226" s="73">
        <v>131526</v>
      </c>
      <c r="E226" s="309" t="s">
        <v>1227</v>
      </c>
      <c r="F226" s="232" t="s">
        <v>1228</v>
      </c>
      <c r="G226" s="232" t="s">
        <v>2519</v>
      </c>
      <c r="H226" s="232" t="s">
        <v>1772</v>
      </c>
      <c r="I226" s="232" t="s">
        <v>1229</v>
      </c>
      <c r="J226" s="232" t="s">
        <v>1729</v>
      </c>
      <c r="K226" s="232" t="s">
        <v>1229</v>
      </c>
      <c r="L226" s="310">
        <v>2500</v>
      </c>
      <c r="M226" s="232" t="s">
        <v>2520</v>
      </c>
      <c r="N226" s="77" t="s">
        <v>2521</v>
      </c>
      <c r="O226" s="73" t="s">
        <v>1651</v>
      </c>
      <c r="P226" s="73" t="s">
        <v>1585</v>
      </c>
      <c r="Q226" s="232" t="s">
        <v>2229</v>
      </c>
      <c r="R226" s="77" t="s">
        <v>2291</v>
      </c>
      <c r="S226" s="232" t="s">
        <v>2229</v>
      </c>
      <c r="T226" s="313" t="s">
        <v>888</v>
      </c>
      <c r="U226" s="313">
        <v>3729</v>
      </c>
      <c r="V226" s="314">
        <v>42304</v>
      </c>
      <c r="W226" s="315" t="s">
        <v>480</v>
      </c>
      <c r="X226" s="315" t="s">
        <v>1331</v>
      </c>
      <c r="Y226" s="315" t="s">
        <v>533</v>
      </c>
      <c r="Z226" s="315" t="s">
        <v>480</v>
      </c>
      <c r="AA226" s="315" t="s">
        <v>1331</v>
      </c>
      <c r="AB226" s="315" t="s">
        <v>659</v>
      </c>
      <c r="AC226" s="205"/>
      <c r="AD226" s="116"/>
      <c r="AE226" s="116"/>
      <c r="AF226" s="116"/>
      <c r="AG226" s="116"/>
      <c r="AH226" s="116"/>
      <c r="AI226" s="34">
        <v>38545200.000000007</v>
      </c>
      <c r="AJ226" s="382">
        <v>0</v>
      </c>
      <c r="AK226" s="118" t="s">
        <v>558</v>
      </c>
      <c r="AL226" s="7"/>
    </row>
    <row r="227" spans="1:38" s="3" customFormat="1" ht="60" customHeight="1">
      <c r="A227" s="61">
        <v>222</v>
      </c>
      <c r="B227" s="88">
        <v>13</v>
      </c>
      <c r="C227" s="451"/>
      <c r="D227" s="108">
        <v>1131772</v>
      </c>
      <c r="E227" s="325" t="s">
        <v>2141</v>
      </c>
      <c r="F227" s="326" t="s">
        <v>953</v>
      </c>
      <c r="G227" s="326" t="s">
        <v>2145</v>
      </c>
      <c r="H227" s="326" t="s">
        <v>2142</v>
      </c>
      <c r="I227" s="326" t="s">
        <v>421</v>
      </c>
      <c r="J227" s="326" t="s">
        <v>426</v>
      </c>
      <c r="K227" s="326" t="s">
        <v>421</v>
      </c>
      <c r="L227" s="327">
        <v>3500</v>
      </c>
      <c r="M227" s="326" t="s">
        <v>2146</v>
      </c>
      <c r="N227" s="111" t="s">
        <v>2147</v>
      </c>
      <c r="O227" s="108" t="s">
        <v>2342</v>
      </c>
      <c r="P227" s="108" t="s">
        <v>2341</v>
      </c>
      <c r="Q227" s="326" t="s">
        <v>2212</v>
      </c>
      <c r="R227" s="36" t="s">
        <v>2344</v>
      </c>
      <c r="S227" s="326" t="s">
        <v>2212</v>
      </c>
      <c r="T227" s="328" t="s">
        <v>888</v>
      </c>
      <c r="U227" s="328">
        <v>2135</v>
      </c>
      <c r="V227" s="329">
        <v>42668</v>
      </c>
      <c r="W227" s="330" t="s">
        <v>2143</v>
      </c>
      <c r="X227" s="330" t="s">
        <v>1960</v>
      </c>
      <c r="Y227" s="330" t="s">
        <v>534</v>
      </c>
      <c r="Z227" s="330" t="s">
        <v>2143</v>
      </c>
      <c r="AA227" s="330" t="s">
        <v>1960</v>
      </c>
      <c r="AB227" s="330" t="s">
        <v>1883</v>
      </c>
      <c r="AC227" s="115"/>
      <c r="AD227" s="116"/>
      <c r="AE227" s="116"/>
      <c r="AF227" s="116"/>
      <c r="AG227" s="116"/>
      <c r="AH227" s="116"/>
      <c r="AI227" s="34">
        <v>53963280.000000015</v>
      </c>
      <c r="AJ227" s="393">
        <v>0</v>
      </c>
      <c r="AK227" s="118" t="s">
        <v>572</v>
      </c>
      <c r="AL227" s="7"/>
    </row>
    <row r="228" spans="1:38" s="3" customFormat="1" ht="60" customHeight="1">
      <c r="A228" s="61">
        <v>223</v>
      </c>
      <c r="B228" s="89">
        <v>13</v>
      </c>
      <c r="C228" s="452"/>
      <c r="D228" s="92">
        <v>1131652</v>
      </c>
      <c r="E228" s="331" t="s">
        <v>1534</v>
      </c>
      <c r="F228" s="332" t="s">
        <v>831</v>
      </c>
      <c r="G228" s="332" t="s">
        <v>2416</v>
      </c>
      <c r="H228" s="332" t="s">
        <v>1536</v>
      </c>
      <c r="I228" s="332" t="s">
        <v>408</v>
      </c>
      <c r="J228" s="332" t="s">
        <v>426</v>
      </c>
      <c r="K228" s="332" t="s">
        <v>408</v>
      </c>
      <c r="L228" s="333">
        <v>3000</v>
      </c>
      <c r="M228" s="332">
        <v>23666730</v>
      </c>
      <c r="N228" s="94" t="s">
        <v>1537</v>
      </c>
      <c r="O228" s="92" t="s">
        <v>1650</v>
      </c>
      <c r="P228" s="92" t="s">
        <v>1833</v>
      </c>
      <c r="Q228" s="334" t="s">
        <v>455</v>
      </c>
      <c r="R228" s="335" t="s">
        <v>462</v>
      </c>
      <c r="S228" s="334" t="s">
        <v>455</v>
      </c>
      <c r="T228" s="336" t="s">
        <v>475</v>
      </c>
      <c r="U228" s="336">
        <v>637</v>
      </c>
      <c r="V228" s="337">
        <v>42437</v>
      </c>
      <c r="W228" s="338" t="s">
        <v>540</v>
      </c>
      <c r="X228" s="338" t="s">
        <v>477</v>
      </c>
      <c r="Y228" s="338" t="s">
        <v>534</v>
      </c>
      <c r="Z228" s="338" t="s">
        <v>540</v>
      </c>
      <c r="AA228" s="338" t="s">
        <v>477</v>
      </c>
      <c r="AB228" s="338" t="s">
        <v>1883</v>
      </c>
      <c r="AC228" s="238"/>
      <c r="AD228" s="100"/>
      <c r="AE228" s="100"/>
      <c r="AF228" s="100"/>
      <c r="AG228" s="100"/>
      <c r="AH228" s="100"/>
      <c r="AI228" s="406">
        <v>46254240.000000007</v>
      </c>
      <c r="AJ228" s="391">
        <v>0</v>
      </c>
      <c r="AK228" s="209" t="s">
        <v>572</v>
      </c>
      <c r="AL228" s="7"/>
    </row>
    <row r="229" spans="1:38" s="3" customFormat="1" ht="31.5" customHeight="1">
      <c r="A229" s="61">
        <v>224</v>
      </c>
      <c r="B229" s="61">
        <v>14</v>
      </c>
      <c r="C229" s="458" t="s">
        <v>2622</v>
      </c>
      <c r="D229" s="73">
        <v>1140080</v>
      </c>
      <c r="E229" s="341" t="s">
        <v>992</v>
      </c>
      <c r="F229" s="73" t="s">
        <v>1037</v>
      </c>
      <c r="G229" s="73" t="s">
        <v>2385</v>
      </c>
      <c r="H229" s="73" t="s">
        <v>1326</v>
      </c>
      <c r="I229" s="73" t="s">
        <v>1040</v>
      </c>
      <c r="J229" s="73" t="s">
        <v>1731</v>
      </c>
      <c r="K229" s="73" t="s">
        <v>1040</v>
      </c>
      <c r="L229" s="86">
        <v>3000</v>
      </c>
      <c r="M229" s="160">
        <v>42340839</v>
      </c>
      <c r="N229" s="407" t="s">
        <v>2386</v>
      </c>
      <c r="O229" s="77" t="s">
        <v>1512</v>
      </c>
      <c r="P229" s="73" t="s">
        <v>1586</v>
      </c>
      <c r="Q229" s="254" t="s">
        <v>2219</v>
      </c>
      <c r="R229" s="36" t="s">
        <v>2344</v>
      </c>
      <c r="S229" s="254" t="s">
        <v>2219</v>
      </c>
      <c r="T229" s="268" t="s">
        <v>475</v>
      </c>
      <c r="U229" s="268">
        <v>488</v>
      </c>
      <c r="V229" s="269">
        <v>42208</v>
      </c>
      <c r="W229" s="315" t="s">
        <v>634</v>
      </c>
      <c r="X229" s="315" t="s">
        <v>539</v>
      </c>
      <c r="Y229" s="315" t="s">
        <v>533</v>
      </c>
      <c r="Z229" s="268">
        <v>24</v>
      </c>
      <c r="AA229" s="268">
        <v>1</v>
      </c>
      <c r="AB229" s="268">
        <v>2018</v>
      </c>
      <c r="AC229" s="240">
        <v>9.19</v>
      </c>
      <c r="AD229" s="342"/>
      <c r="AE229" s="82"/>
      <c r="AF229" s="82"/>
      <c r="AG229" s="82"/>
      <c r="AH229" s="82"/>
      <c r="AI229" s="25">
        <v>52729833.600000009</v>
      </c>
      <c r="AJ229" s="42">
        <v>0.14000000000000001</v>
      </c>
      <c r="AK229" s="83" t="s">
        <v>558</v>
      </c>
      <c r="AL229" s="7"/>
    </row>
    <row r="230" spans="1:38" s="3" customFormat="1" ht="34.5" customHeight="1">
      <c r="A230" s="61">
        <v>225</v>
      </c>
      <c r="B230" s="61">
        <v>14</v>
      </c>
      <c r="C230" s="459"/>
      <c r="D230" s="73">
        <v>1140082</v>
      </c>
      <c r="E230" s="214" t="s">
        <v>1060</v>
      </c>
      <c r="F230" s="73" t="s">
        <v>1038</v>
      </c>
      <c r="G230" s="73" t="s">
        <v>1322</v>
      </c>
      <c r="H230" s="73" t="s">
        <v>1142</v>
      </c>
      <c r="I230" s="73" t="s">
        <v>1041</v>
      </c>
      <c r="J230" s="73" t="s">
        <v>1731</v>
      </c>
      <c r="K230" s="73" t="s">
        <v>1041</v>
      </c>
      <c r="L230" s="86">
        <v>3000</v>
      </c>
      <c r="M230" s="73">
        <v>50122910</v>
      </c>
      <c r="N230" s="77" t="s">
        <v>1323</v>
      </c>
      <c r="O230" s="77" t="s">
        <v>1513</v>
      </c>
      <c r="P230" s="73" t="s">
        <v>1587</v>
      </c>
      <c r="Q230" s="254" t="s">
        <v>2220</v>
      </c>
      <c r="R230" s="36" t="s">
        <v>2346</v>
      </c>
      <c r="S230" s="254" t="s">
        <v>2220</v>
      </c>
      <c r="T230" s="268" t="s">
        <v>475</v>
      </c>
      <c r="U230" s="268">
        <v>500</v>
      </c>
      <c r="V230" s="269">
        <v>42209</v>
      </c>
      <c r="W230" s="268" t="s">
        <v>634</v>
      </c>
      <c r="X230" s="268" t="s">
        <v>539</v>
      </c>
      <c r="Y230" s="268" t="s">
        <v>533</v>
      </c>
      <c r="Z230" s="268">
        <v>24</v>
      </c>
      <c r="AA230" s="268">
        <v>1</v>
      </c>
      <c r="AB230" s="268">
        <v>2018</v>
      </c>
      <c r="AC230" s="240">
        <v>9.0299999999999994</v>
      </c>
      <c r="AD230" s="342"/>
      <c r="AE230" s="82"/>
      <c r="AF230" s="82"/>
      <c r="AG230" s="82"/>
      <c r="AH230" s="82"/>
      <c r="AI230" s="25">
        <v>52729833.600000009</v>
      </c>
      <c r="AJ230" s="42">
        <v>0.14000000000000001</v>
      </c>
      <c r="AK230" s="83" t="s">
        <v>558</v>
      </c>
      <c r="AL230" s="7"/>
    </row>
    <row r="231" spans="1:38" s="3" customFormat="1" ht="37.5" customHeight="1">
      <c r="A231" s="61">
        <v>226</v>
      </c>
      <c r="B231" s="61">
        <v>14</v>
      </c>
      <c r="C231" s="459"/>
      <c r="D231" s="73">
        <v>1140081</v>
      </c>
      <c r="E231" s="214" t="s">
        <v>993</v>
      </c>
      <c r="F231" s="73" t="s">
        <v>1039</v>
      </c>
      <c r="G231" s="73" t="s">
        <v>1129</v>
      </c>
      <c r="H231" s="73" t="s">
        <v>1130</v>
      </c>
      <c r="I231" s="73" t="s">
        <v>1042</v>
      </c>
      <c r="J231" s="73" t="s">
        <v>484</v>
      </c>
      <c r="K231" s="73" t="s">
        <v>1042</v>
      </c>
      <c r="L231" s="86">
        <v>3000</v>
      </c>
      <c r="M231" s="73" t="s">
        <v>1324</v>
      </c>
      <c r="N231" s="77" t="s">
        <v>1325</v>
      </c>
      <c r="O231" s="77" t="s">
        <v>1645</v>
      </c>
      <c r="P231" s="73" t="s">
        <v>1588</v>
      </c>
      <c r="Q231" s="254" t="s">
        <v>2221</v>
      </c>
      <c r="R231" s="36" t="s">
        <v>1121</v>
      </c>
      <c r="S231" s="254" t="s">
        <v>2221</v>
      </c>
      <c r="T231" s="268" t="s">
        <v>475</v>
      </c>
      <c r="U231" s="268">
        <v>492</v>
      </c>
      <c r="V231" s="269">
        <v>42208</v>
      </c>
      <c r="W231" s="268" t="s">
        <v>634</v>
      </c>
      <c r="X231" s="268" t="s">
        <v>539</v>
      </c>
      <c r="Y231" s="268" t="s">
        <v>533</v>
      </c>
      <c r="Z231" s="268">
        <v>24</v>
      </c>
      <c r="AA231" s="268">
        <v>1</v>
      </c>
      <c r="AB231" s="268">
        <v>2018</v>
      </c>
      <c r="AC231" s="240">
        <v>9.0299999999999994</v>
      </c>
      <c r="AD231" s="342"/>
      <c r="AE231" s="82"/>
      <c r="AF231" s="82"/>
      <c r="AG231" s="82"/>
      <c r="AH231" s="82"/>
      <c r="AI231" s="25">
        <v>52729833.600000009</v>
      </c>
      <c r="AJ231" s="42">
        <v>0.14000000000000001</v>
      </c>
      <c r="AK231" s="83" t="s">
        <v>558</v>
      </c>
      <c r="AL231" s="7"/>
    </row>
    <row r="232" spans="1:38" s="3" customFormat="1" ht="37.5" customHeight="1">
      <c r="A232" s="61">
        <v>227</v>
      </c>
      <c r="B232" s="61">
        <v>14</v>
      </c>
      <c r="C232" s="459"/>
      <c r="D232" s="108">
        <v>1140112</v>
      </c>
      <c r="E232" s="343" t="s">
        <v>2023</v>
      </c>
      <c r="F232" s="108" t="s">
        <v>2031</v>
      </c>
      <c r="G232" s="108" t="s">
        <v>2056</v>
      </c>
      <c r="H232" s="108" t="s">
        <v>2064</v>
      </c>
      <c r="I232" s="108" t="s">
        <v>2032</v>
      </c>
      <c r="J232" s="108" t="s">
        <v>484</v>
      </c>
      <c r="K232" s="108" t="s">
        <v>2033</v>
      </c>
      <c r="L232" s="110">
        <v>2900</v>
      </c>
      <c r="M232" s="108" t="s">
        <v>2057</v>
      </c>
      <c r="N232" s="111" t="s">
        <v>2055</v>
      </c>
      <c r="O232" s="111" t="s">
        <v>2077</v>
      </c>
      <c r="P232" s="108" t="s">
        <v>2097</v>
      </c>
      <c r="Q232" s="207" t="s">
        <v>2034</v>
      </c>
      <c r="R232" s="184" t="s">
        <v>2344</v>
      </c>
      <c r="S232" s="207" t="s">
        <v>2034</v>
      </c>
      <c r="T232" s="273" t="s">
        <v>475</v>
      </c>
      <c r="U232" s="273">
        <v>479</v>
      </c>
      <c r="V232" s="274">
        <v>42562</v>
      </c>
      <c r="W232" s="273">
        <v>11</v>
      </c>
      <c r="X232" s="273">
        <v>7</v>
      </c>
      <c r="Y232" s="273">
        <v>2016</v>
      </c>
      <c r="Z232" s="273">
        <v>11</v>
      </c>
      <c r="AA232" s="273">
        <v>7</v>
      </c>
      <c r="AB232" s="273">
        <v>2019</v>
      </c>
      <c r="AC232" s="344"/>
      <c r="AD232" s="345"/>
      <c r="AE232" s="116"/>
      <c r="AF232" s="116"/>
      <c r="AG232" s="116"/>
      <c r="AH232" s="116"/>
      <c r="AI232" s="366">
        <v>50972172.480000012</v>
      </c>
      <c r="AJ232" s="41">
        <v>0.14000000000000001</v>
      </c>
      <c r="AK232" s="118" t="s">
        <v>558</v>
      </c>
      <c r="AL232" s="7"/>
    </row>
    <row r="233" spans="1:38" s="3" customFormat="1" ht="37.5" customHeight="1">
      <c r="A233" s="61">
        <v>228</v>
      </c>
      <c r="B233" s="61">
        <v>14</v>
      </c>
      <c r="C233" s="459"/>
      <c r="D233" s="108">
        <v>1140110</v>
      </c>
      <c r="E233" s="343" t="s">
        <v>2024</v>
      </c>
      <c r="F233" s="108" t="s">
        <v>2028</v>
      </c>
      <c r="G233" s="108" t="s">
        <v>2384</v>
      </c>
      <c r="H233" s="108" t="s">
        <v>2029</v>
      </c>
      <c r="I233" s="108" t="s">
        <v>2030</v>
      </c>
      <c r="J233" s="108" t="s">
        <v>484</v>
      </c>
      <c r="K233" s="108" t="s">
        <v>2030</v>
      </c>
      <c r="L233" s="110">
        <v>3000</v>
      </c>
      <c r="M233" s="108" t="s">
        <v>2046</v>
      </c>
      <c r="N233" s="111" t="s">
        <v>2047</v>
      </c>
      <c r="O233" s="111" t="s">
        <v>2103</v>
      </c>
      <c r="P233" s="108" t="s">
        <v>2098</v>
      </c>
      <c r="Q233" s="259" t="s">
        <v>2222</v>
      </c>
      <c r="R233" s="77" t="s">
        <v>2344</v>
      </c>
      <c r="S233" s="259" t="s">
        <v>2222</v>
      </c>
      <c r="T233" s="273" t="s">
        <v>475</v>
      </c>
      <c r="U233" s="273">
        <v>478</v>
      </c>
      <c r="V233" s="274">
        <v>42562</v>
      </c>
      <c r="W233" s="273">
        <v>11</v>
      </c>
      <c r="X233" s="273">
        <v>7</v>
      </c>
      <c r="Y233" s="273">
        <v>2016</v>
      </c>
      <c r="Z233" s="273">
        <v>11</v>
      </c>
      <c r="AA233" s="273">
        <v>7</v>
      </c>
      <c r="AB233" s="273">
        <v>2019</v>
      </c>
      <c r="AC233" s="344"/>
      <c r="AD233" s="345"/>
      <c r="AE233" s="116"/>
      <c r="AF233" s="116"/>
      <c r="AG233" s="116"/>
      <c r="AH233" s="116"/>
      <c r="AI233" s="40">
        <v>59205427.200000003</v>
      </c>
      <c r="AJ233" s="41">
        <v>0.28000000000000003</v>
      </c>
      <c r="AK233" s="118" t="s">
        <v>558</v>
      </c>
      <c r="AL233" s="7"/>
    </row>
    <row r="234" spans="1:38" s="3" customFormat="1" ht="37.5" customHeight="1">
      <c r="A234" s="61">
        <v>229</v>
      </c>
      <c r="B234" s="188">
        <v>14</v>
      </c>
      <c r="C234" s="460"/>
      <c r="D234" s="92">
        <v>1140100</v>
      </c>
      <c r="E234" s="346" t="s">
        <v>1226</v>
      </c>
      <c r="F234" s="92" t="s">
        <v>1230</v>
      </c>
      <c r="G234" s="92" t="s">
        <v>2383</v>
      </c>
      <c r="H234" s="92" t="s">
        <v>1383</v>
      </c>
      <c r="I234" s="92" t="s">
        <v>1231</v>
      </c>
      <c r="J234" s="92" t="s">
        <v>1731</v>
      </c>
      <c r="K234" s="92" t="s">
        <v>1231</v>
      </c>
      <c r="L234" s="93">
        <v>2000</v>
      </c>
      <c r="M234" s="92" t="s">
        <v>1384</v>
      </c>
      <c r="N234" s="94" t="s">
        <v>1385</v>
      </c>
      <c r="O234" s="94" t="s">
        <v>1836</v>
      </c>
      <c r="P234" s="92" t="s">
        <v>1649</v>
      </c>
      <c r="Q234" s="261" t="s">
        <v>2223</v>
      </c>
      <c r="R234" s="204" t="s">
        <v>2344</v>
      </c>
      <c r="S234" s="261" t="s">
        <v>2223</v>
      </c>
      <c r="T234" s="278" t="s">
        <v>888</v>
      </c>
      <c r="U234" s="278">
        <v>3521</v>
      </c>
      <c r="V234" s="279">
        <v>42290</v>
      </c>
      <c r="W234" s="278">
        <v>13</v>
      </c>
      <c r="X234" s="278">
        <v>10</v>
      </c>
      <c r="Y234" s="278">
        <v>2015</v>
      </c>
      <c r="Z234" s="278">
        <v>13</v>
      </c>
      <c r="AA234" s="278">
        <v>10</v>
      </c>
      <c r="AB234" s="278">
        <v>2018</v>
      </c>
      <c r="AC234" s="238"/>
      <c r="AD234" s="347"/>
      <c r="AE234" s="100"/>
      <c r="AF234" s="100"/>
      <c r="AG234" s="100"/>
      <c r="AH234" s="100"/>
      <c r="AI234" s="53">
        <v>35153222.400000006</v>
      </c>
      <c r="AJ234" s="54">
        <v>0.14000000000000001</v>
      </c>
      <c r="AK234" s="101" t="s">
        <v>558</v>
      </c>
      <c r="AL234" s="7"/>
    </row>
    <row r="235" spans="1:38" s="3" customFormat="1" ht="45" customHeight="1">
      <c r="A235" s="61">
        <v>230</v>
      </c>
      <c r="B235" s="189">
        <v>15</v>
      </c>
      <c r="C235" s="451" t="s">
        <v>2375</v>
      </c>
      <c r="D235" s="128">
        <v>1150056</v>
      </c>
      <c r="E235" s="348" t="s">
        <v>1178</v>
      </c>
      <c r="F235" s="128" t="s">
        <v>1131</v>
      </c>
      <c r="G235" s="128" t="s">
        <v>2390</v>
      </c>
      <c r="H235" s="128" t="s">
        <v>1132</v>
      </c>
      <c r="I235" s="128" t="s">
        <v>1133</v>
      </c>
      <c r="J235" s="128" t="s">
        <v>1732</v>
      </c>
      <c r="K235" s="128" t="s">
        <v>1733</v>
      </c>
      <c r="L235" s="131">
        <v>2500</v>
      </c>
      <c r="M235" s="128" t="s">
        <v>1135</v>
      </c>
      <c r="N235" s="133" t="s">
        <v>1736</v>
      </c>
      <c r="O235" s="133" t="s">
        <v>2343</v>
      </c>
      <c r="P235" s="128" t="s">
        <v>1648</v>
      </c>
      <c r="Q235" s="128" t="s">
        <v>1136</v>
      </c>
      <c r="R235" s="65" t="s">
        <v>1137</v>
      </c>
      <c r="S235" s="339" t="s">
        <v>2225</v>
      </c>
      <c r="T235" s="340" t="s">
        <v>888</v>
      </c>
      <c r="U235" s="340">
        <v>3730</v>
      </c>
      <c r="V235" s="349">
        <v>42304</v>
      </c>
      <c r="W235" s="340">
        <v>15</v>
      </c>
      <c r="X235" s="340">
        <v>9</v>
      </c>
      <c r="Y235" s="340">
        <v>2015</v>
      </c>
      <c r="Z235" s="340">
        <v>15</v>
      </c>
      <c r="AA235" s="340">
        <v>9</v>
      </c>
      <c r="AB235" s="340">
        <v>2018</v>
      </c>
      <c r="AC235" s="137">
        <v>8.35</v>
      </c>
      <c r="AD235" s="350"/>
      <c r="AE235" s="138"/>
      <c r="AF235" s="138"/>
      <c r="AG235" s="138"/>
      <c r="AH235" s="138"/>
      <c r="AI235" s="55">
        <v>60130512.000000015</v>
      </c>
      <c r="AJ235" s="52">
        <v>0.56000000000000005</v>
      </c>
      <c r="AK235" s="139" t="s">
        <v>558</v>
      </c>
      <c r="AL235" s="7"/>
    </row>
    <row r="236" spans="1:38" ht="45" customHeight="1" thickBot="1">
      <c r="A236" s="61">
        <v>231</v>
      </c>
      <c r="B236" s="189">
        <v>15</v>
      </c>
      <c r="C236" s="453"/>
      <c r="D236" s="73">
        <v>1150046</v>
      </c>
      <c r="E236" s="73" t="s">
        <v>795</v>
      </c>
      <c r="F236" s="74" t="s">
        <v>1134</v>
      </c>
      <c r="G236" s="73" t="s">
        <v>848</v>
      </c>
      <c r="H236" s="73" t="s">
        <v>1321</v>
      </c>
      <c r="I236" s="351" t="s">
        <v>485</v>
      </c>
      <c r="J236" s="160" t="s">
        <v>485</v>
      </c>
      <c r="K236" s="160" t="s">
        <v>1734</v>
      </c>
      <c r="L236" s="217">
        <v>6500</v>
      </c>
      <c r="M236" s="84" t="s">
        <v>1139</v>
      </c>
      <c r="N236" s="160" t="s">
        <v>849</v>
      </c>
      <c r="O236" s="73" t="s">
        <v>1514</v>
      </c>
      <c r="P236" s="73" t="s">
        <v>1832</v>
      </c>
      <c r="Q236" s="160" t="s">
        <v>1737</v>
      </c>
      <c r="R236" s="106" t="s">
        <v>1738</v>
      </c>
      <c r="S236" s="352" t="s">
        <v>2224</v>
      </c>
      <c r="T236" s="268" t="s">
        <v>475</v>
      </c>
      <c r="U236" s="268">
        <v>101</v>
      </c>
      <c r="V236" s="269">
        <v>42173</v>
      </c>
      <c r="W236" s="268">
        <v>1</v>
      </c>
      <c r="X236" s="268">
        <v>6</v>
      </c>
      <c r="Y236" s="268">
        <v>2015</v>
      </c>
      <c r="Z236" s="268">
        <v>1</v>
      </c>
      <c r="AA236" s="268">
        <v>6</v>
      </c>
      <c r="AB236" s="268">
        <v>2017</v>
      </c>
      <c r="AC236" s="318">
        <v>7</v>
      </c>
      <c r="AD236" s="105"/>
      <c r="AE236" s="105"/>
      <c r="AF236" s="105"/>
      <c r="AG236" s="105"/>
      <c r="AH236" s="105"/>
      <c r="AI236" s="56">
        <v>128278425.60000001</v>
      </c>
      <c r="AJ236" s="57">
        <v>0.28000000000000003</v>
      </c>
      <c r="AK236" s="83" t="s">
        <v>572</v>
      </c>
      <c r="AL236" s="7"/>
    </row>
    <row r="237" spans="1:38" ht="16.5" customHeight="1" thickBot="1">
      <c r="A237" s="353"/>
      <c r="B237" s="353"/>
      <c r="C237" s="353"/>
      <c r="D237" s="353"/>
      <c r="E237" s="354"/>
      <c r="F237" s="353"/>
      <c r="G237" s="353"/>
      <c r="H237" s="353"/>
      <c r="I237" s="353"/>
      <c r="J237" s="353"/>
      <c r="K237" s="353"/>
      <c r="L237" s="355">
        <f>SUM(L6:L236)</f>
        <v>801620</v>
      </c>
      <c r="M237" s="353"/>
      <c r="N237" s="353"/>
      <c r="O237" s="356"/>
      <c r="P237" s="357"/>
      <c r="Q237" s="357"/>
      <c r="R237" s="357"/>
      <c r="S237" s="357"/>
      <c r="T237" s="357"/>
      <c r="U237" s="357"/>
      <c r="V237" s="357"/>
      <c r="W237" s="353"/>
      <c r="X237" s="353"/>
      <c r="Y237" s="353"/>
      <c r="Z237" s="353"/>
      <c r="AA237" s="353"/>
      <c r="AB237" s="353"/>
      <c r="AC237" s="353"/>
      <c r="AD237" s="353"/>
      <c r="AE237" s="353"/>
      <c r="AF237" s="353"/>
      <c r="AG237" s="353"/>
      <c r="AH237" s="353"/>
      <c r="AI237" s="358">
        <f>SUM(AI6:AI236)</f>
        <v>13628792697.580805</v>
      </c>
      <c r="AJ237" s="359"/>
      <c r="AK237" s="360"/>
    </row>
    <row r="238" spans="1:38">
      <c r="A238" s="1"/>
      <c r="B238" s="1"/>
      <c r="C238" s="1"/>
      <c r="D238" s="1"/>
      <c r="E238" s="4"/>
      <c r="F238" s="1"/>
      <c r="G238" s="1"/>
      <c r="H238" s="1"/>
      <c r="I238" s="1"/>
      <c r="J238" s="1"/>
      <c r="K238" s="1"/>
      <c r="L238" s="1"/>
      <c r="M238" s="411"/>
      <c r="N238" s="1"/>
      <c r="O238" s="1"/>
      <c r="P238" s="1"/>
      <c r="Q238" s="6"/>
      <c r="R238" s="6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8">
      <c r="A239" s="1"/>
      <c r="B239" s="1"/>
      <c r="C239" s="1"/>
      <c r="D239" s="1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8">
      <c r="A240" s="1"/>
      <c r="B240" s="1"/>
      <c r="C240" s="1"/>
      <c r="D240" s="1"/>
      <c r="E240" s="4"/>
      <c r="F240" s="1"/>
      <c r="H240" s="1"/>
      <c r="I240" s="1"/>
      <c r="J240" s="1"/>
      <c r="K240" s="1"/>
      <c r="L240" s="1"/>
      <c r="M240" s="1"/>
      <c r="N240" s="4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1"/>
      <c r="B241" s="1"/>
      <c r="C241" s="1"/>
      <c r="D241" s="1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1"/>
      <c r="B242" s="1"/>
      <c r="C242" s="1"/>
      <c r="D242" s="1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1"/>
      <c r="B243" s="1"/>
      <c r="C243" s="1"/>
      <c r="D243" s="1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>
      <c r="A244" s="1"/>
      <c r="B244" s="1"/>
      <c r="C244" s="1"/>
      <c r="D244" s="1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1"/>
      <c r="B245" s="1"/>
      <c r="C245" s="1"/>
      <c r="D245" s="1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1"/>
      <c r="B246" s="1"/>
      <c r="C246" s="1"/>
      <c r="D246" s="4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1"/>
      <c r="B247" s="1"/>
      <c r="C247" s="1"/>
      <c r="D247" s="1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>
      <c r="A248" s="1"/>
      <c r="B248" s="1"/>
      <c r="C248" s="1"/>
      <c r="D248" s="1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>
      <c r="A249" s="1"/>
      <c r="B249" s="1"/>
      <c r="C249" s="1"/>
      <c r="D249" s="1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>
      <c r="A250" s="1"/>
      <c r="B250" s="1"/>
      <c r="C250" s="1"/>
      <c r="D250" s="1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>
      <c r="A251" s="1"/>
      <c r="B251" s="1"/>
      <c r="C251" s="1"/>
      <c r="D251" s="1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>
      <c r="A252" s="1"/>
      <c r="B252" s="1"/>
      <c r="C252" s="1"/>
      <c r="D252" s="1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1"/>
      <c r="B253" s="1"/>
      <c r="C253" s="1"/>
      <c r="D253" s="1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>
      <c r="A254" s="1"/>
      <c r="B254" s="1"/>
      <c r="C254" s="1"/>
      <c r="D254" s="1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1"/>
      <c r="B255" s="1"/>
      <c r="C255" s="1"/>
      <c r="D255" s="1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1"/>
      <c r="B256" s="1"/>
      <c r="C256" s="1"/>
      <c r="D256" s="1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1"/>
      <c r="B257" s="1"/>
      <c r="C257" s="1"/>
      <c r="D257" s="1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>
      <c r="A258" s="1"/>
      <c r="B258" s="1"/>
      <c r="C258" s="1"/>
      <c r="D258" s="1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>
      <c r="A259" s="1"/>
      <c r="B259" s="1"/>
      <c r="C259" s="1"/>
      <c r="D259" s="1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1"/>
      <c r="B260" s="1"/>
      <c r="C260" s="1"/>
      <c r="D260" s="1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>
      <c r="A261" s="1"/>
      <c r="B261" s="1"/>
      <c r="C261" s="1"/>
      <c r="D261" s="1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>
      <c r="A262" s="1"/>
      <c r="B262" s="1"/>
      <c r="C262" s="1"/>
      <c r="D262" s="1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>
      <c r="A263" s="1"/>
      <c r="B263" s="1"/>
      <c r="C263" s="1"/>
      <c r="D263" s="1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>
      <c r="A264" s="1"/>
      <c r="B264" s="1"/>
      <c r="C264" s="1"/>
      <c r="D264" s="1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>
      <c r="A265" s="1"/>
      <c r="B265" s="1"/>
      <c r="C265" s="1"/>
      <c r="D265" s="1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1"/>
      <c r="B266" s="1"/>
      <c r="C266" s="1"/>
      <c r="D266" s="1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1"/>
      <c r="B267" s="1"/>
      <c r="C267" s="1"/>
      <c r="D267" s="1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>
      <c r="A268" s="1"/>
      <c r="B268" s="1"/>
      <c r="C268" s="1"/>
      <c r="D268" s="1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1"/>
      <c r="B269" s="1"/>
      <c r="C269" s="1"/>
      <c r="D269" s="1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1"/>
      <c r="B270" s="1"/>
      <c r="C270" s="1"/>
      <c r="D270" s="1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>
      <c r="A271" s="1"/>
      <c r="B271" s="1"/>
      <c r="C271" s="1"/>
      <c r="D271" s="1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>
      <c r="A272" s="1"/>
      <c r="B272" s="1"/>
      <c r="C272" s="1"/>
      <c r="D272" s="1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>
      <c r="A273" s="1"/>
      <c r="B273" s="1"/>
      <c r="C273" s="1"/>
      <c r="D273" s="1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>
      <c r="A274" s="1"/>
      <c r="B274" s="1"/>
      <c r="C274" s="1"/>
      <c r="D274" s="1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>
      <c r="A275" s="1"/>
      <c r="B275" s="1"/>
      <c r="C275" s="1"/>
      <c r="D275" s="1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>
      <c r="A276" s="1"/>
      <c r="B276" s="1"/>
      <c r="C276" s="1"/>
      <c r="D276" s="1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>
      <c r="A277" s="1"/>
      <c r="B277" s="1"/>
      <c r="C277" s="1"/>
      <c r="D277" s="1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>
      <c r="A278" s="1"/>
      <c r="B278" s="1"/>
      <c r="C278" s="1"/>
      <c r="D278" s="1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>
      <c r="A279" s="1"/>
      <c r="B279" s="1"/>
      <c r="C279" s="1"/>
      <c r="D279" s="1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1"/>
      <c r="B280" s="1"/>
      <c r="C280" s="1"/>
      <c r="D280" s="1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>
      <c r="A281" s="1"/>
      <c r="B281" s="1"/>
      <c r="C281" s="1"/>
      <c r="D281" s="1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1"/>
      <c r="B282" s="1"/>
      <c r="C282" s="1"/>
      <c r="D282" s="1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1"/>
      <c r="B283" s="1"/>
      <c r="C283" s="1"/>
      <c r="D283" s="1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>
      <c r="A284" s="1"/>
      <c r="B284" s="1"/>
      <c r="C284" s="1"/>
      <c r="D284" s="1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>
      <c r="A285" s="1"/>
      <c r="B285" s="1"/>
      <c r="C285" s="1"/>
      <c r="D285" s="1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>
      <c r="A286" s="1"/>
      <c r="B286" s="1"/>
      <c r="C286" s="1"/>
      <c r="D286" s="1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>
      <c r="A287" s="1"/>
      <c r="B287" s="1"/>
      <c r="C287" s="1"/>
      <c r="D287" s="1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>
      <c r="A288" s="1"/>
      <c r="B288" s="1"/>
      <c r="C288" s="1"/>
      <c r="D288" s="1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>
      <c r="A289" s="1"/>
      <c r="B289" s="1"/>
      <c r="C289" s="1"/>
      <c r="D289" s="1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>
      <c r="A290" s="1"/>
      <c r="B290" s="1"/>
      <c r="C290" s="1"/>
      <c r="D290" s="1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>
      <c r="A291" s="1"/>
      <c r="B291" s="1"/>
      <c r="C291" s="1"/>
      <c r="D291" s="1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>
      <c r="A292" s="1"/>
      <c r="B292" s="1"/>
      <c r="C292" s="1"/>
      <c r="D292" s="1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>
      <c r="A293" s="1"/>
      <c r="B293" s="1"/>
      <c r="C293" s="1"/>
      <c r="D293" s="1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>
      <c r="A294" s="1"/>
      <c r="B294" s="1"/>
      <c r="C294" s="1"/>
      <c r="D294" s="1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>
      <c r="A295" s="1"/>
      <c r="B295" s="1"/>
      <c r="C295" s="1"/>
      <c r="D295" s="1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1"/>
      <c r="B296" s="1"/>
      <c r="C296" s="1"/>
      <c r="D296" s="1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1"/>
      <c r="B297" s="1"/>
      <c r="C297" s="1"/>
      <c r="D297" s="1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>
      <c r="A298" s="1"/>
      <c r="B298" s="1"/>
      <c r="C298" s="1"/>
      <c r="D298" s="1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>
      <c r="A299" s="1"/>
      <c r="B299" s="1"/>
      <c r="C299" s="1"/>
      <c r="D299" s="1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>
      <c r="A300" s="1"/>
      <c r="B300" s="1"/>
      <c r="C300" s="1"/>
      <c r="D300" s="1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>
      <c r="A301" s="1"/>
      <c r="B301" s="1"/>
      <c r="C301" s="1"/>
      <c r="D301" s="1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>
      <c r="A302" s="1"/>
      <c r="B302" s="1"/>
      <c r="C302" s="1"/>
      <c r="D302" s="1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1"/>
      <c r="B303" s="1"/>
      <c r="C303" s="1"/>
      <c r="D303" s="1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>
      <c r="A304" s="1"/>
      <c r="B304" s="1"/>
      <c r="C304" s="1"/>
      <c r="D304" s="1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1"/>
      <c r="B305" s="1"/>
      <c r="C305" s="1"/>
      <c r="D305" s="1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1"/>
      <c r="B306" s="1"/>
      <c r="C306" s="1"/>
      <c r="D306" s="1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>
      <c r="A307" s="1"/>
      <c r="B307" s="1"/>
      <c r="C307" s="1"/>
      <c r="D307" s="1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>
      <c r="A308" s="1"/>
      <c r="B308" s="1"/>
      <c r="C308" s="1"/>
      <c r="D308" s="1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>
      <c r="A309" s="1"/>
      <c r="B309" s="1"/>
      <c r="C309" s="1"/>
      <c r="D309" s="1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>
      <c r="A310" s="1"/>
      <c r="B310" s="1"/>
      <c r="C310" s="1"/>
      <c r="D310" s="1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>
      <c r="A311" s="1"/>
      <c r="B311" s="1"/>
      <c r="C311" s="1"/>
      <c r="D311" s="1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>
      <c r="A312" s="1"/>
      <c r="B312" s="1"/>
      <c r="C312" s="1"/>
      <c r="D312" s="1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>
      <c r="A313" s="1"/>
      <c r="B313" s="1"/>
      <c r="C313" s="1"/>
      <c r="D313" s="1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>
      <c r="A314" s="1"/>
      <c r="B314" s="1"/>
      <c r="C314" s="1"/>
      <c r="D314" s="1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1"/>
      <c r="B315" s="1"/>
      <c r="C315" s="1"/>
      <c r="D315" s="1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1"/>
      <c r="B316" s="1"/>
      <c r="C316" s="1"/>
      <c r="D316" s="1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>
      <c r="A317" s="1"/>
      <c r="B317" s="1"/>
      <c r="C317" s="1"/>
      <c r="D317" s="1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>
      <c r="A318" s="1"/>
      <c r="B318" s="1"/>
      <c r="C318" s="1"/>
      <c r="D318" s="1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>
      <c r="A319" s="1"/>
      <c r="B319" s="1"/>
      <c r="C319" s="1"/>
      <c r="D319" s="1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>
      <c r="A320" s="1"/>
      <c r="B320" s="1"/>
      <c r="C320" s="1"/>
      <c r="D320" s="1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>
      <c r="A321" s="1"/>
      <c r="B321" s="1"/>
      <c r="C321" s="1"/>
      <c r="D321" s="1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>
      <c r="A322" s="1"/>
      <c r="B322" s="1"/>
      <c r="C322" s="1"/>
      <c r="D322" s="1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>
      <c r="A323" s="1"/>
      <c r="B323" s="1"/>
      <c r="C323" s="1"/>
      <c r="D323" s="1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1"/>
      <c r="B324" s="1"/>
      <c r="C324" s="1"/>
      <c r="D324" s="1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1"/>
      <c r="B325" s="1"/>
      <c r="C325" s="1"/>
      <c r="D325" s="1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>
      <c r="A326" s="1"/>
      <c r="B326" s="1"/>
      <c r="C326" s="1"/>
      <c r="D326" s="1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>
      <c r="A327" s="1"/>
      <c r="B327" s="1"/>
      <c r="C327" s="1"/>
      <c r="D327" s="1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>
      <c r="A328" s="1"/>
      <c r="B328" s="1"/>
      <c r="C328" s="1"/>
      <c r="D328" s="1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>
      <c r="A329" s="1"/>
      <c r="B329" s="1"/>
      <c r="C329" s="1"/>
      <c r="D329" s="1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>
      <c r="A330" s="1"/>
      <c r="B330" s="1"/>
      <c r="C330" s="1"/>
      <c r="D330" s="1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>
      <c r="A331" s="1"/>
      <c r="B331" s="1"/>
      <c r="C331" s="1"/>
      <c r="D331" s="1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>
      <c r="A332" s="1"/>
      <c r="B332" s="1"/>
      <c r="C332" s="1"/>
      <c r="D332" s="1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1"/>
      <c r="B333" s="1"/>
      <c r="C333" s="1"/>
      <c r="D333" s="1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>
      <c r="A334" s="1"/>
      <c r="B334" s="1"/>
      <c r="C334" s="1"/>
      <c r="D334" s="1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>
      <c r="A335" s="1"/>
      <c r="B335" s="1"/>
      <c r="C335" s="1"/>
      <c r="D335" s="1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1"/>
      <c r="B336" s="1"/>
      <c r="C336" s="1"/>
      <c r="D336" s="1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1"/>
      <c r="B337" s="1"/>
      <c r="C337" s="1"/>
      <c r="D337" s="1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>
      <c r="A338" s="1"/>
      <c r="B338" s="1"/>
      <c r="C338" s="1"/>
      <c r="D338" s="1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>
      <c r="A339" s="1"/>
      <c r="B339" s="1"/>
      <c r="C339" s="1"/>
      <c r="D339" s="1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1"/>
      <c r="B340" s="1"/>
      <c r="C340" s="1"/>
      <c r="D340" s="1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>
      <c r="A341" s="1"/>
      <c r="B341" s="1"/>
      <c r="C341" s="1"/>
      <c r="D341" s="1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>
      <c r="A342" s="1"/>
      <c r="B342" s="1"/>
      <c r="C342" s="1"/>
      <c r="D342" s="1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>
      <c r="A343" s="1"/>
      <c r="B343" s="1"/>
      <c r="C343" s="1"/>
      <c r="D343" s="1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>
      <c r="A344" s="1"/>
      <c r="B344" s="1"/>
      <c r="C344" s="1"/>
      <c r="D344" s="1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>
      <c r="A345" s="1"/>
      <c r="B345" s="1"/>
      <c r="C345" s="1"/>
      <c r="D345" s="1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>
      <c r="A346" s="1"/>
      <c r="B346" s="1"/>
      <c r="C346" s="1"/>
      <c r="D346" s="1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>
      <c r="A347" s="1"/>
      <c r="B347" s="1"/>
      <c r="C347" s="1"/>
      <c r="D347" s="1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>
      <c r="A348" s="1"/>
      <c r="B348" s="1"/>
      <c r="C348" s="1"/>
      <c r="D348" s="1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>
      <c r="A349" s="1"/>
      <c r="B349" s="1"/>
      <c r="C349" s="1"/>
      <c r="D349" s="1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1"/>
      <c r="B350" s="1"/>
      <c r="C350" s="1"/>
      <c r="D350" s="1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>
      <c r="A351" s="1"/>
      <c r="B351" s="1"/>
      <c r="C351" s="1"/>
      <c r="D351" s="1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>
      <c r="A352" s="1"/>
      <c r="B352" s="1"/>
      <c r="C352" s="1"/>
      <c r="D352" s="1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1"/>
      <c r="B353" s="1"/>
      <c r="C353" s="1"/>
      <c r="D353" s="1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>
      <c r="A354" s="1"/>
      <c r="B354" s="1"/>
      <c r="C354" s="1"/>
      <c r="D354" s="1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>
      <c r="A355" s="1"/>
      <c r="B355" s="1"/>
      <c r="C355" s="1"/>
      <c r="D355" s="1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>
      <c r="A356" s="1"/>
      <c r="B356" s="1"/>
      <c r="C356" s="1"/>
      <c r="D356" s="1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>
      <c r="A357" s="1"/>
      <c r="B357" s="1"/>
      <c r="C357" s="1"/>
      <c r="D357" s="1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>
      <c r="A358" s="1"/>
      <c r="B358" s="1"/>
      <c r="C358" s="1"/>
      <c r="D358" s="1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>
      <c r="A359" s="1"/>
      <c r="B359" s="1"/>
      <c r="C359" s="1"/>
      <c r="D359" s="1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>
      <c r="A360" s="1"/>
      <c r="B360" s="1"/>
      <c r="C360" s="1"/>
      <c r="D360" s="1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>
      <c r="A361" s="1"/>
      <c r="B361" s="1"/>
      <c r="C361" s="1"/>
      <c r="D361" s="1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1"/>
      <c r="B362" s="1"/>
      <c r="C362" s="1"/>
      <c r="D362" s="1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>
      <c r="A363" s="1"/>
      <c r="B363" s="1"/>
      <c r="C363" s="1"/>
      <c r="D363" s="1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>
      <c r="A364" s="1"/>
      <c r="B364" s="1"/>
      <c r="C364" s="1"/>
      <c r="D364" s="1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>
      <c r="A365" s="1"/>
      <c r="B365" s="1"/>
      <c r="C365" s="1"/>
      <c r="D365" s="1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>
      <c r="A366" s="1"/>
      <c r="B366" s="1"/>
      <c r="C366" s="1"/>
      <c r="D366" s="1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>
      <c r="A367" s="1"/>
      <c r="B367" s="1"/>
      <c r="C367" s="1"/>
      <c r="D367" s="1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>
      <c r="A368" s="1"/>
      <c r="B368" s="1"/>
      <c r="C368" s="1"/>
      <c r="D368" s="1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>
      <c r="A369" s="1"/>
      <c r="B369" s="1"/>
      <c r="C369" s="1"/>
      <c r="D369" s="1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>
      <c r="A370" s="1"/>
      <c r="B370" s="1"/>
      <c r="C370" s="1"/>
      <c r="D370" s="1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>
      <c r="A371" s="1"/>
      <c r="B371" s="1"/>
      <c r="C371" s="1"/>
      <c r="D371" s="1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>
      <c r="A372" s="1"/>
      <c r="B372" s="1"/>
      <c r="C372" s="1"/>
      <c r="D372" s="1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>
      <c r="A373" s="1"/>
      <c r="B373" s="1"/>
      <c r="C373" s="1"/>
      <c r="D373" s="1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>
      <c r="A374" s="1"/>
      <c r="B374" s="1"/>
      <c r="C374" s="1"/>
      <c r="D374" s="1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>
      <c r="A375" s="1"/>
      <c r="B375" s="1"/>
      <c r="C375" s="1"/>
      <c r="D375" s="1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>
      <c r="A376" s="1"/>
      <c r="B376" s="1"/>
      <c r="C376" s="1"/>
      <c r="D376" s="1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>
      <c r="A377" s="1"/>
      <c r="B377" s="1"/>
      <c r="C377" s="1"/>
      <c r="D377" s="1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>
      <c r="A378" s="1"/>
      <c r="B378" s="1"/>
      <c r="C378" s="1"/>
      <c r="D378" s="1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>
      <c r="A379" s="1"/>
      <c r="B379" s="1"/>
      <c r="C379" s="1"/>
      <c r="D379" s="1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>
      <c r="A380" s="1"/>
      <c r="B380" s="1"/>
      <c r="C380" s="1"/>
      <c r="D380" s="1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>
      <c r="A381" s="1"/>
      <c r="B381" s="1"/>
      <c r="C381" s="1"/>
      <c r="D381" s="1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>
      <c r="A382" s="1"/>
      <c r="B382" s="1"/>
      <c r="C382" s="1"/>
      <c r="D382" s="1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>
      <c r="A383" s="1"/>
      <c r="B383" s="1"/>
      <c r="C383" s="1"/>
      <c r="D383" s="1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>
      <c r="A384" s="1"/>
      <c r="B384" s="1"/>
      <c r="C384" s="1"/>
      <c r="D384" s="1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>
      <c r="A385" s="1"/>
      <c r="B385" s="1"/>
      <c r="C385" s="1"/>
      <c r="D385" s="1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>
      <c r="A386" s="1"/>
      <c r="B386" s="1"/>
      <c r="C386" s="1"/>
      <c r="D386" s="1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>
      <c r="A387" s="1"/>
      <c r="B387" s="1"/>
      <c r="C387" s="1"/>
      <c r="D387" s="1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>
      <c r="A388" s="1"/>
      <c r="B388" s="1"/>
      <c r="C388" s="1"/>
      <c r="D388" s="1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>
      <c r="A389" s="1"/>
      <c r="B389" s="1"/>
      <c r="C389" s="1"/>
      <c r="D389" s="1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>
      <c r="A390" s="1"/>
      <c r="B390" s="1"/>
      <c r="C390" s="1"/>
      <c r="D390" s="1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>
      <c r="A391" s="1"/>
      <c r="B391" s="1"/>
      <c r="C391" s="1"/>
      <c r="D391" s="1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>
      <c r="A392" s="1"/>
      <c r="B392" s="1"/>
      <c r="C392" s="1"/>
      <c r="D392" s="1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>
      <c r="A393" s="1"/>
      <c r="B393" s="1"/>
      <c r="C393" s="1"/>
      <c r="D393" s="1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>
      <c r="A394" s="1"/>
      <c r="B394" s="1"/>
      <c r="C394" s="1"/>
      <c r="D394" s="1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>
      <c r="A395" s="1"/>
      <c r="B395" s="1"/>
      <c r="C395" s="1"/>
      <c r="D395" s="1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>
      <c r="A396" s="1"/>
      <c r="B396" s="1"/>
      <c r="C396" s="1"/>
      <c r="D396" s="1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>
      <c r="A397" s="1"/>
      <c r="B397" s="1"/>
      <c r="C397" s="1"/>
      <c r="D397" s="1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>
      <c r="A398" s="1"/>
      <c r="B398" s="1"/>
      <c r="C398" s="1"/>
      <c r="D398" s="1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>
      <c r="A399" s="1"/>
      <c r="B399" s="1"/>
      <c r="C399" s="1"/>
      <c r="D399" s="1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>
      <c r="A400" s="1"/>
      <c r="B400" s="1"/>
      <c r="C400" s="1"/>
      <c r="D400" s="1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>
      <c r="A401" s="1"/>
      <c r="B401" s="1"/>
      <c r="C401" s="1"/>
      <c r="D401" s="1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>
      <c r="A402" s="1"/>
      <c r="B402" s="1"/>
      <c r="C402" s="1"/>
      <c r="D402" s="1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>
      <c r="A403" s="1"/>
      <c r="B403" s="1"/>
      <c r="C403" s="1"/>
      <c r="D403" s="1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>
      <c r="A404" s="1"/>
      <c r="B404" s="1"/>
      <c r="C404" s="1"/>
      <c r="D404" s="1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>
      <c r="A405" s="1"/>
      <c r="B405" s="1"/>
      <c r="C405" s="1"/>
      <c r="D405" s="1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>
      <c r="A406" s="1"/>
      <c r="B406" s="1"/>
      <c r="C406" s="1"/>
      <c r="D406" s="1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>
      <c r="A407" s="1"/>
      <c r="B407" s="1"/>
      <c r="C407" s="1"/>
      <c r="D407" s="1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>
      <c r="A408" s="1"/>
      <c r="B408" s="1"/>
      <c r="C408" s="1"/>
      <c r="D408" s="1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>
      <c r="A409" s="1"/>
      <c r="B409" s="1"/>
      <c r="C409" s="1"/>
      <c r="D409" s="1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>
      <c r="A410" s="1"/>
      <c r="B410" s="1"/>
      <c r="C410" s="1"/>
      <c r="D410" s="1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>
      <c r="A411" s="1"/>
      <c r="B411" s="1"/>
      <c r="C411" s="1"/>
      <c r="D411" s="1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>
      <c r="A412" s="1"/>
      <c r="B412" s="1"/>
      <c r="C412" s="1"/>
      <c r="D412" s="1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>
      <c r="A413" s="1"/>
      <c r="B413" s="1"/>
      <c r="C413" s="1"/>
      <c r="D413" s="1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>
      <c r="A414" s="1"/>
      <c r="B414" s="1"/>
      <c r="C414" s="1"/>
      <c r="D414" s="1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>
      <c r="A415" s="1"/>
      <c r="B415" s="1"/>
      <c r="C415" s="1"/>
      <c r="D415" s="1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>
      <c r="A416" s="1"/>
      <c r="B416" s="1"/>
      <c r="C416" s="1"/>
      <c r="D416" s="1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>
      <c r="A417" s="1"/>
      <c r="B417" s="1"/>
      <c r="C417" s="1"/>
      <c r="D417" s="1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>
      <c r="A418" s="1"/>
      <c r="B418" s="1"/>
      <c r="C418" s="1"/>
      <c r="D418" s="1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>
      <c r="A419" s="1"/>
      <c r="B419" s="1"/>
      <c r="C419" s="1"/>
      <c r="D419" s="1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>
      <c r="A420" s="1"/>
      <c r="B420" s="1"/>
      <c r="C420" s="1"/>
      <c r="D420" s="1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>
      <c r="A421" s="1"/>
      <c r="B421" s="1"/>
      <c r="C421" s="1"/>
      <c r="D421" s="1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>
      <c r="A422" s="1"/>
      <c r="B422" s="1"/>
      <c r="C422" s="1"/>
      <c r="D422" s="1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>
      <c r="A423" s="1"/>
      <c r="B423" s="1"/>
      <c r="C423" s="1"/>
      <c r="D423" s="1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>
      <c r="A424" s="1"/>
      <c r="B424" s="1"/>
      <c r="C424" s="1"/>
      <c r="D424" s="1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>
      <c r="A425" s="1"/>
      <c r="B425" s="1"/>
      <c r="C425" s="1"/>
      <c r="D425" s="1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>
      <c r="A426" s="1"/>
      <c r="B426" s="1"/>
      <c r="C426" s="1"/>
      <c r="D426" s="1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>
      <c r="A427" s="1"/>
      <c r="B427" s="1"/>
      <c r="C427" s="1"/>
      <c r="D427" s="1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>
      <c r="A428" s="1"/>
      <c r="B428" s="1"/>
      <c r="C428" s="1"/>
      <c r="D428" s="1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>
      <c r="A429" s="1"/>
      <c r="B429" s="1"/>
      <c r="C429" s="1"/>
      <c r="D429" s="1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>
      <c r="A430" s="1"/>
      <c r="B430" s="1"/>
      <c r="C430" s="1"/>
      <c r="D430" s="1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>
      <c r="A431" s="1"/>
      <c r="B431" s="1"/>
      <c r="C431" s="1"/>
      <c r="D431" s="1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>
      <c r="A432" s="1"/>
      <c r="B432" s="1"/>
      <c r="C432" s="1"/>
      <c r="D432" s="1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>
      <c r="A433" s="1"/>
      <c r="B433" s="1"/>
      <c r="C433" s="1"/>
      <c r="D433" s="1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>
      <c r="A434" s="1"/>
      <c r="B434" s="1"/>
      <c r="C434" s="1"/>
      <c r="D434" s="1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>
      <c r="A435" s="1"/>
      <c r="B435" s="1"/>
      <c r="C435" s="1"/>
      <c r="D435" s="1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>
      <c r="A436" s="1"/>
      <c r="B436" s="1"/>
      <c r="C436" s="1"/>
      <c r="D436" s="1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>
      <c r="A437" s="1"/>
      <c r="B437" s="1"/>
      <c r="C437" s="1"/>
      <c r="D437" s="1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>
      <c r="A438" s="1"/>
      <c r="B438" s="1"/>
      <c r="C438" s="1"/>
      <c r="D438" s="1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>
      <c r="A439" s="1"/>
      <c r="B439" s="1"/>
      <c r="C439" s="1"/>
      <c r="D439" s="1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>
      <c r="A440" s="1"/>
      <c r="B440" s="1"/>
      <c r="C440" s="1"/>
      <c r="D440" s="1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>
      <c r="A441" s="1"/>
      <c r="B441" s="1"/>
      <c r="C441" s="1"/>
      <c r="D441" s="1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>
      <c r="A442" s="1"/>
      <c r="B442" s="1"/>
      <c r="C442" s="1"/>
      <c r="D442" s="1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>
      <c r="A443" s="1"/>
      <c r="B443" s="1"/>
      <c r="C443" s="1"/>
      <c r="D443" s="1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>
      <c r="A444" s="1"/>
      <c r="B444" s="1"/>
      <c r="C444" s="1"/>
      <c r="D444" s="1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>
      <c r="A445" s="1"/>
      <c r="B445" s="1"/>
      <c r="C445" s="1"/>
      <c r="D445" s="1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>
      <c r="A446" s="1"/>
      <c r="B446" s="1"/>
      <c r="C446" s="1"/>
      <c r="D446" s="1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>
      <c r="A447" s="1"/>
      <c r="B447" s="1"/>
      <c r="C447" s="1"/>
      <c r="D447" s="1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>
      <c r="A448" s="1"/>
      <c r="B448" s="1"/>
      <c r="C448" s="1"/>
      <c r="D448" s="1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>
      <c r="A449" s="1"/>
      <c r="B449" s="1"/>
      <c r="C449" s="1"/>
      <c r="D449" s="1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>
      <c r="A450" s="1"/>
      <c r="B450" s="1"/>
      <c r="C450" s="1"/>
      <c r="D450" s="1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>
      <c r="A451" s="1"/>
      <c r="B451" s="1"/>
      <c r="C451" s="1"/>
      <c r="D451" s="1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>
      <c r="A452" s="1"/>
      <c r="B452" s="1"/>
      <c r="C452" s="1"/>
      <c r="D452" s="1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>
      <c r="A453" s="1"/>
      <c r="B453" s="1"/>
      <c r="C453" s="1"/>
      <c r="D453" s="1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>
      <c r="A454" s="1"/>
      <c r="B454" s="1"/>
      <c r="C454" s="1"/>
      <c r="D454" s="1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>
      <c r="A455" s="1"/>
      <c r="B455" s="1"/>
      <c r="C455" s="1"/>
      <c r="D455" s="1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>
      <c r="A456" s="1"/>
      <c r="B456" s="1"/>
      <c r="C456" s="1"/>
      <c r="D456" s="1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>
      <c r="A457" s="1"/>
      <c r="B457" s="1"/>
      <c r="C457" s="1"/>
      <c r="D457" s="1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>
      <c r="A458" s="1"/>
      <c r="B458" s="1"/>
      <c r="C458" s="1"/>
      <c r="D458" s="1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>
      <c r="A459" s="1"/>
      <c r="B459" s="1"/>
      <c r="C459" s="1"/>
      <c r="D459" s="1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>
      <c r="A460" s="1"/>
      <c r="B460" s="1"/>
      <c r="C460" s="1"/>
      <c r="D460" s="1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>
      <c r="A461" s="1"/>
      <c r="B461" s="1"/>
      <c r="C461" s="1"/>
      <c r="D461" s="1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>
      <c r="A462" s="1"/>
      <c r="B462" s="1"/>
      <c r="C462" s="1"/>
      <c r="D462" s="1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>
      <c r="A463" s="1"/>
      <c r="B463" s="1"/>
      <c r="C463" s="1"/>
      <c r="D463" s="1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>
      <c r="A464" s="1"/>
      <c r="B464" s="1"/>
      <c r="C464" s="1"/>
      <c r="D464" s="1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>
      <c r="A465" s="1"/>
      <c r="B465" s="1"/>
      <c r="C465" s="1"/>
      <c r="D465" s="1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>
      <c r="A466" s="1"/>
      <c r="B466" s="1"/>
      <c r="C466" s="1"/>
      <c r="D466" s="1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>
      <c r="A467" s="1"/>
      <c r="B467" s="1"/>
      <c r="C467" s="1"/>
      <c r="D467" s="1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>
      <c r="A468" s="1"/>
      <c r="B468" s="1"/>
      <c r="C468" s="1"/>
      <c r="D468" s="1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>
      <c r="A469" s="1"/>
      <c r="B469" s="1"/>
      <c r="C469" s="1"/>
      <c r="D469" s="1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>
      <c r="A470" s="1"/>
      <c r="B470" s="1"/>
      <c r="C470" s="1"/>
      <c r="D470" s="1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>
      <c r="A471" s="1"/>
      <c r="B471" s="1"/>
      <c r="C471" s="1"/>
      <c r="D471" s="1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>
      <c r="A472" s="1"/>
      <c r="B472" s="1"/>
      <c r="C472" s="1"/>
      <c r="D472" s="1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>
      <c r="A473" s="1"/>
      <c r="B473" s="1"/>
      <c r="C473" s="1"/>
      <c r="D473" s="1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>
      <c r="A474" s="1"/>
      <c r="B474" s="1"/>
      <c r="C474" s="1"/>
      <c r="D474" s="1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>
      <c r="A475" s="1"/>
      <c r="B475" s="1"/>
      <c r="C475" s="1"/>
      <c r="D475" s="1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>
      <c r="A476" s="1"/>
      <c r="B476" s="1"/>
      <c r="C476" s="1"/>
      <c r="D476" s="1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>
      <c r="A477" s="1"/>
      <c r="B477" s="1"/>
      <c r="C477" s="1"/>
      <c r="D477" s="1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>
      <c r="A478" s="1"/>
      <c r="B478" s="1"/>
      <c r="C478" s="1"/>
      <c r="D478" s="1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>
      <c r="A479" s="1"/>
      <c r="B479" s="1"/>
      <c r="C479" s="1"/>
      <c r="D479" s="1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>
      <c r="A480" s="1"/>
      <c r="B480" s="1"/>
      <c r="C480" s="1"/>
      <c r="D480" s="1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>
      <c r="A481" s="1"/>
      <c r="B481" s="1"/>
      <c r="C481" s="1"/>
      <c r="D481" s="1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>
      <c r="A482" s="1"/>
      <c r="B482" s="1"/>
      <c r="C482" s="1"/>
      <c r="D482" s="1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>
      <c r="A483" s="1"/>
      <c r="B483" s="1"/>
      <c r="C483" s="1"/>
      <c r="D483" s="1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>
      <c r="A484" s="1"/>
      <c r="B484" s="1"/>
      <c r="C484" s="1"/>
      <c r="D484" s="1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>
      <c r="A485" s="1"/>
      <c r="B485" s="1"/>
      <c r="C485" s="1"/>
      <c r="D485" s="1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>
      <c r="A486" s="1"/>
      <c r="B486" s="1"/>
      <c r="C486" s="1"/>
      <c r="D486" s="1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>
      <c r="A487" s="1"/>
      <c r="B487" s="1"/>
      <c r="C487" s="1"/>
      <c r="D487" s="1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>
      <c r="A488" s="1"/>
      <c r="B488" s="1"/>
      <c r="C488" s="1"/>
      <c r="D488" s="1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>
      <c r="A489" s="1"/>
      <c r="B489" s="1"/>
      <c r="C489" s="1"/>
      <c r="D489" s="1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>
      <c r="A490" s="1"/>
      <c r="B490" s="1"/>
      <c r="C490" s="1"/>
      <c r="D490" s="1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>
      <c r="A491" s="1"/>
      <c r="B491" s="1"/>
      <c r="C491" s="1"/>
      <c r="D491" s="1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>
      <c r="A492" s="1"/>
      <c r="B492" s="1"/>
      <c r="C492" s="1"/>
      <c r="D492" s="1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>
      <c r="A493" s="1"/>
      <c r="B493" s="1"/>
      <c r="C493" s="1"/>
      <c r="D493" s="1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>
      <c r="A494" s="1"/>
      <c r="B494" s="1"/>
      <c r="C494" s="1"/>
      <c r="D494" s="1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>
      <c r="A495" s="1"/>
      <c r="B495" s="1"/>
      <c r="C495" s="1"/>
      <c r="D495" s="1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>
      <c r="A496" s="1"/>
      <c r="B496" s="1"/>
      <c r="C496" s="1"/>
      <c r="D496" s="1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>
      <c r="A497" s="1"/>
      <c r="B497" s="1"/>
      <c r="C497" s="1"/>
      <c r="D497" s="1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>
      <c r="A498" s="1"/>
      <c r="B498" s="1"/>
      <c r="C498" s="1"/>
      <c r="D498" s="1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>
      <c r="A499" s="1"/>
      <c r="B499" s="1"/>
      <c r="C499" s="1"/>
      <c r="D499" s="1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>
      <c r="A500" s="1"/>
      <c r="B500" s="1"/>
      <c r="C500" s="1"/>
      <c r="D500" s="1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>
      <c r="A501" s="1"/>
      <c r="B501" s="1"/>
      <c r="C501" s="1"/>
      <c r="D501" s="1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>
      <c r="A502" s="1"/>
      <c r="B502" s="1"/>
      <c r="C502" s="1"/>
      <c r="D502" s="1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>
      <c r="A503" s="1"/>
      <c r="B503" s="1"/>
      <c r="C503" s="1"/>
      <c r="D503" s="1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>
      <c r="A504" s="1"/>
      <c r="B504" s="1"/>
      <c r="C504" s="1"/>
      <c r="D504" s="1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>
      <c r="A505" s="1"/>
      <c r="B505" s="1"/>
      <c r="C505" s="1"/>
      <c r="D505" s="1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1"/>
      <c r="B506" s="1"/>
      <c r="C506" s="1"/>
      <c r="D506" s="1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>
      <c r="A507" s="1"/>
      <c r="B507" s="1"/>
      <c r="C507" s="1"/>
      <c r="D507" s="1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>
      <c r="A508" s="1"/>
      <c r="B508" s="1"/>
      <c r="C508" s="1"/>
      <c r="D508" s="1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>
      <c r="A509" s="1"/>
      <c r="B509" s="1"/>
      <c r="C509" s="1"/>
      <c r="D509" s="1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>
      <c r="A510" s="1"/>
      <c r="B510" s="1"/>
      <c r="C510" s="1"/>
      <c r="D510" s="1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1"/>
      <c r="B511" s="1"/>
      <c r="C511" s="1"/>
      <c r="D511" s="1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>
      <c r="A512" s="1"/>
      <c r="B512" s="1"/>
      <c r="C512" s="1"/>
      <c r="D512" s="1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>
      <c r="A513" s="1"/>
      <c r="B513" s="1"/>
      <c r="C513" s="1"/>
      <c r="D513" s="1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>
      <c r="A514" s="1"/>
      <c r="B514" s="1"/>
      <c r="C514" s="1"/>
      <c r="D514" s="1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1"/>
      <c r="B515" s="1"/>
      <c r="C515" s="1"/>
      <c r="D515" s="1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>
      <c r="A516" s="1"/>
      <c r="B516" s="1"/>
      <c r="C516" s="1"/>
      <c r="D516" s="1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1"/>
      <c r="B517" s="1"/>
      <c r="C517" s="1"/>
      <c r="D517" s="1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1"/>
      <c r="B518" s="1"/>
      <c r="C518" s="1"/>
      <c r="D518" s="1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>
      <c r="A519" s="1"/>
      <c r="B519" s="1"/>
      <c r="C519" s="1"/>
      <c r="D519" s="1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>
      <c r="A520" s="1"/>
      <c r="B520" s="1"/>
      <c r="C520" s="1"/>
      <c r="D520" s="1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1"/>
      <c r="B521" s="1"/>
      <c r="C521" s="1"/>
      <c r="D521" s="1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1"/>
      <c r="B522" s="1"/>
      <c r="C522" s="1"/>
      <c r="D522" s="1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>
      <c r="A523" s="1"/>
      <c r="B523" s="1"/>
      <c r="C523" s="1"/>
      <c r="D523" s="1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>
      <c r="A524" s="1"/>
      <c r="B524" s="1"/>
      <c r="C524" s="1"/>
      <c r="D524" s="1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1"/>
      <c r="B525" s="1"/>
      <c r="C525" s="1"/>
      <c r="D525" s="1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>
      <c r="A526" s="1"/>
      <c r="B526" s="1"/>
      <c r="C526" s="1"/>
      <c r="D526" s="1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1"/>
      <c r="B527" s="1"/>
      <c r="C527" s="1"/>
      <c r="D527" s="1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>
      <c r="A528" s="1"/>
      <c r="B528" s="1"/>
      <c r="C528" s="1"/>
      <c r="D528" s="1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>
      <c r="A529" s="1"/>
      <c r="B529" s="1"/>
      <c r="C529" s="1"/>
      <c r="D529" s="1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>
      <c r="A530" s="1"/>
      <c r="B530" s="1"/>
      <c r="C530" s="1"/>
      <c r="D530" s="1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>
      <c r="A531" s="1"/>
      <c r="B531" s="1"/>
      <c r="C531" s="1"/>
      <c r="D531" s="1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>
      <c r="A532" s="1"/>
      <c r="B532" s="1"/>
      <c r="C532" s="1"/>
      <c r="D532" s="1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>
      <c r="A533" s="1"/>
      <c r="B533" s="1"/>
      <c r="C533" s="1"/>
      <c r="D533" s="1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>
      <c r="A534" s="1"/>
      <c r="B534" s="1"/>
      <c r="C534" s="1"/>
      <c r="D534" s="1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>
      <c r="A535" s="1"/>
      <c r="B535" s="1"/>
      <c r="C535" s="1"/>
      <c r="D535" s="1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>
      <c r="A536" s="1"/>
      <c r="B536" s="1"/>
      <c r="C536" s="1"/>
      <c r="D536" s="1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>
      <c r="A537" s="1"/>
      <c r="B537" s="1"/>
      <c r="C537" s="1"/>
      <c r="D537" s="1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>
      <c r="A538" s="1"/>
      <c r="B538" s="1"/>
      <c r="C538" s="1"/>
      <c r="D538" s="1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>
      <c r="A539" s="1"/>
      <c r="B539" s="1"/>
      <c r="C539" s="1"/>
      <c r="D539" s="1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>
      <c r="A540" s="1"/>
      <c r="B540" s="1"/>
      <c r="C540" s="1"/>
      <c r="D540" s="1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>
      <c r="A541" s="1"/>
      <c r="B541" s="1"/>
      <c r="C541" s="1"/>
      <c r="D541" s="1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>
      <c r="A542" s="1"/>
      <c r="B542" s="1"/>
      <c r="C542" s="1"/>
      <c r="D542" s="1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>
      <c r="A543" s="1"/>
      <c r="B543" s="1"/>
      <c r="C543" s="1"/>
      <c r="D543" s="1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>
      <c r="A544" s="1"/>
      <c r="B544" s="1"/>
      <c r="C544" s="1"/>
      <c r="D544" s="1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>
      <c r="A545" s="1"/>
      <c r="B545" s="1"/>
      <c r="C545" s="1"/>
      <c r="D545" s="1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>
      <c r="A546" s="1"/>
      <c r="B546" s="1"/>
      <c r="C546" s="1"/>
      <c r="D546" s="1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>
      <c r="A547" s="1"/>
      <c r="B547" s="1"/>
      <c r="C547" s="1"/>
      <c r="D547" s="1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>
      <c r="A548" s="1"/>
      <c r="B548" s="1"/>
      <c r="C548" s="1"/>
      <c r="D548" s="1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>
      <c r="A549" s="1"/>
      <c r="B549" s="1"/>
      <c r="C549" s="1"/>
      <c r="D549" s="1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>
      <c r="A550" s="1"/>
      <c r="B550" s="1"/>
      <c r="C550" s="1"/>
      <c r="D550" s="1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>
      <c r="A551" s="1"/>
      <c r="B551" s="1"/>
      <c r="C551" s="1"/>
      <c r="D551" s="1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>
      <c r="A552" s="1"/>
      <c r="B552" s="1"/>
      <c r="C552" s="1"/>
      <c r="D552" s="1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1"/>
      <c r="B553" s="1"/>
      <c r="C553" s="1"/>
      <c r="D553" s="1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1"/>
      <c r="B554" s="1"/>
      <c r="C554" s="1"/>
      <c r="D554" s="1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1"/>
      <c r="B555" s="1"/>
      <c r="C555" s="1"/>
      <c r="D555" s="1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1"/>
      <c r="B556" s="1"/>
      <c r="C556" s="1"/>
      <c r="D556" s="1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1"/>
      <c r="B557" s="1"/>
      <c r="C557" s="1"/>
      <c r="D557" s="1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1"/>
      <c r="B558" s="1"/>
      <c r="C558" s="1"/>
      <c r="D558" s="1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>
      <c r="A559" s="1"/>
      <c r="B559" s="1"/>
      <c r="C559" s="1"/>
      <c r="D559" s="1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>
      <c r="A560" s="1"/>
      <c r="B560" s="1"/>
      <c r="C560" s="1"/>
      <c r="D560" s="1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1"/>
      <c r="B561" s="1"/>
      <c r="C561" s="1"/>
      <c r="D561" s="1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1"/>
      <c r="B562" s="1"/>
      <c r="C562" s="1"/>
      <c r="D562" s="1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1"/>
      <c r="B563" s="1"/>
      <c r="C563" s="1"/>
      <c r="D563" s="1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1"/>
      <c r="B564" s="1"/>
      <c r="C564" s="1"/>
      <c r="D564" s="1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1"/>
      <c r="B565" s="1"/>
      <c r="C565" s="1"/>
      <c r="D565" s="1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1"/>
      <c r="B566" s="1"/>
      <c r="C566" s="1"/>
      <c r="D566" s="1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1"/>
      <c r="B567" s="1"/>
      <c r="C567" s="1"/>
      <c r="D567" s="1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1"/>
      <c r="B568" s="1"/>
      <c r="C568" s="1"/>
      <c r="D568" s="1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1"/>
      <c r="B569" s="1"/>
      <c r="C569" s="1"/>
      <c r="D569" s="1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1"/>
      <c r="B570" s="1"/>
      <c r="C570" s="1"/>
      <c r="D570" s="1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1"/>
      <c r="B571" s="1"/>
      <c r="C571" s="1"/>
      <c r="D571" s="1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1"/>
      <c r="B572" s="1"/>
      <c r="C572" s="1"/>
      <c r="D572" s="1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1"/>
      <c r="B573" s="1"/>
      <c r="C573" s="1"/>
      <c r="D573" s="1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1"/>
      <c r="B574" s="1"/>
      <c r="C574" s="1"/>
      <c r="D574" s="1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1"/>
      <c r="B575" s="1"/>
      <c r="C575" s="1"/>
      <c r="D575" s="1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1"/>
      <c r="B576" s="1"/>
      <c r="C576" s="1"/>
      <c r="D576" s="1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1"/>
      <c r="B577" s="1"/>
      <c r="C577" s="1"/>
      <c r="D577" s="1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1"/>
      <c r="B578" s="1"/>
      <c r="C578" s="1"/>
      <c r="D578" s="1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1"/>
      <c r="B579" s="1"/>
      <c r="C579" s="1"/>
      <c r="D579" s="1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1"/>
      <c r="B580" s="1"/>
      <c r="C580" s="1"/>
      <c r="D580" s="1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1"/>
      <c r="B581" s="1"/>
      <c r="C581" s="1"/>
      <c r="D581" s="1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1"/>
      <c r="B582" s="1"/>
      <c r="C582" s="1"/>
      <c r="D582" s="1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1"/>
      <c r="B583" s="1"/>
      <c r="C583" s="1"/>
      <c r="D583" s="1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1"/>
      <c r="B584" s="1"/>
      <c r="C584" s="1"/>
      <c r="D584" s="1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1"/>
      <c r="B585" s="1"/>
      <c r="C585" s="1"/>
      <c r="D585" s="1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1"/>
      <c r="B586" s="1"/>
      <c r="C586" s="1"/>
      <c r="D586" s="1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1"/>
      <c r="B587" s="1"/>
      <c r="C587" s="1"/>
      <c r="D587" s="1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1"/>
      <c r="B588" s="1"/>
      <c r="C588" s="1"/>
      <c r="D588" s="1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1"/>
      <c r="B589" s="1"/>
      <c r="C589" s="1"/>
      <c r="D589" s="1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1"/>
      <c r="B590" s="1"/>
      <c r="C590" s="1"/>
      <c r="D590" s="1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1"/>
      <c r="B591" s="1"/>
      <c r="C591" s="1"/>
      <c r="D591" s="1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1"/>
      <c r="B592" s="1"/>
      <c r="C592" s="1"/>
      <c r="D592" s="1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1"/>
      <c r="B593" s="1"/>
      <c r="C593" s="1"/>
      <c r="D593" s="1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1"/>
      <c r="B594" s="1"/>
      <c r="C594" s="1"/>
      <c r="D594" s="1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1"/>
      <c r="B595" s="1"/>
      <c r="C595" s="1"/>
      <c r="D595" s="1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1"/>
      <c r="B596" s="1"/>
      <c r="C596" s="1"/>
      <c r="D596" s="1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1"/>
      <c r="B597" s="1"/>
      <c r="C597" s="1"/>
      <c r="D597" s="1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1"/>
      <c r="B598" s="1"/>
      <c r="C598" s="1"/>
      <c r="D598" s="1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1"/>
      <c r="B599" s="1"/>
      <c r="C599" s="1"/>
      <c r="D599" s="1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1"/>
      <c r="B600" s="1"/>
      <c r="C600" s="1"/>
      <c r="D600" s="1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1"/>
      <c r="B601" s="1"/>
      <c r="C601" s="1"/>
      <c r="D601" s="1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1"/>
      <c r="B602" s="1"/>
      <c r="C602" s="1"/>
      <c r="D602" s="1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1"/>
      <c r="B603" s="1"/>
      <c r="C603" s="1"/>
      <c r="D603" s="1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1"/>
      <c r="B604" s="1"/>
      <c r="C604" s="1"/>
      <c r="D604" s="1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1"/>
      <c r="B605" s="1"/>
      <c r="C605" s="1"/>
      <c r="D605" s="1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1"/>
      <c r="B606" s="1"/>
      <c r="C606" s="1"/>
      <c r="D606" s="1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1"/>
      <c r="B607" s="1"/>
      <c r="C607" s="1"/>
      <c r="D607" s="1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1"/>
      <c r="B608" s="1"/>
      <c r="C608" s="1"/>
      <c r="D608" s="1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1"/>
      <c r="B609" s="1"/>
      <c r="C609" s="1"/>
      <c r="D609" s="1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1"/>
      <c r="B610" s="1"/>
      <c r="C610" s="1"/>
      <c r="D610" s="1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1"/>
      <c r="B611" s="1"/>
      <c r="C611" s="1"/>
      <c r="D611" s="1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1"/>
      <c r="B612" s="1"/>
      <c r="C612" s="1"/>
      <c r="D612" s="1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1"/>
      <c r="B613" s="1"/>
      <c r="C613" s="1"/>
      <c r="D613" s="1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1"/>
      <c r="B614" s="1"/>
      <c r="C614" s="1"/>
      <c r="D614" s="1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1"/>
      <c r="B615" s="1"/>
      <c r="C615" s="1"/>
      <c r="D615" s="1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1"/>
      <c r="B616" s="1"/>
      <c r="C616" s="1"/>
      <c r="D616" s="1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1"/>
      <c r="B617" s="1"/>
      <c r="C617" s="1"/>
      <c r="D617" s="1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1"/>
      <c r="B618" s="1"/>
      <c r="C618" s="1"/>
      <c r="D618" s="1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1"/>
      <c r="B619" s="1"/>
      <c r="C619" s="1"/>
      <c r="D619" s="1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1"/>
      <c r="B620" s="1"/>
      <c r="C620" s="1"/>
      <c r="D620" s="1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1"/>
      <c r="B621" s="1"/>
      <c r="C621" s="1"/>
      <c r="D621" s="1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</sheetData>
  <autoFilter ref="A5:AL237"/>
  <mergeCells count="20">
    <mergeCell ref="C235:C236"/>
    <mergeCell ref="AI4:AJ4"/>
    <mergeCell ref="C6:C11"/>
    <mergeCell ref="C82:C97"/>
    <mergeCell ref="C98:C129"/>
    <mergeCell ref="C130:C151"/>
    <mergeCell ref="C152:C167"/>
    <mergeCell ref="C168:C173"/>
    <mergeCell ref="C12:C16"/>
    <mergeCell ref="C17:C25"/>
    <mergeCell ref="C26:C40"/>
    <mergeCell ref="C69:C81"/>
    <mergeCell ref="T4:AB4"/>
    <mergeCell ref="C41:C68"/>
    <mergeCell ref="C229:C234"/>
    <mergeCell ref="A1:AK3"/>
    <mergeCell ref="A4:S4"/>
    <mergeCell ref="AC4:AH4"/>
    <mergeCell ref="C179:C228"/>
    <mergeCell ref="C174:C178"/>
  </mergeCells>
  <hyperlinks>
    <hyperlink ref="N57" r:id="rId1" display="alejandro_torresorrego1981@hotmail.com"/>
    <hyperlink ref="N277" r:id="rId2" display="mailto:casapaternitas@tie.cl;"/>
    <hyperlink ref="N276" r:id="rId3" display="mailto:casapaternitas@tie.cl;"/>
    <hyperlink ref="N267" r:id="rId4" display="mailto:aldeamisamigos@yahoo.es;"/>
    <hyperlink ref="N266" r:id="rId5" display="mailto:aldeamisamigos@yahoo.es;"/>
    <hyperlink ref="N404" r:id="rId6" display="mossandon@munistgo.cl;"/>
    <hyperlink ref="N214" r:id="rId7" display="opd@huechuraba.cl; opdhuechuraba@gmail.com;_x000a__x000a_"/>
    <hyperlink ref="N416" r:id="rId8" display="cepijrenca@opcion.cl;"/>
    <hyperlink ref="N201" r:id="rId9" display="administracion.macul@regazo.cl"/>
    <hyperlink ref="N442:N443" r:id="rId10" display="fundacionpadresemeria@123hotmail.es"/>
    <hyperlink ref="N326" r:id="rId11" display="mailto:mcastillo@mph.cl;"/>
    <hyperlink ref="N198" r:id="rId12"/>
    <hyperlink ref="N210" r:id="rId13"/>
    <hyperlink ref="N378" r:id="rId14" display="mailto:corporacionchileamerica@gmail.com;"/>
    <hyperlink ref="N325" r:id="rId15" display="contacto@tdesperanza.cl"/>
    <hyperlink ref="N209" r:id="rId16" display="apj23colocacion@gmail.com"/>
    <hyperlink ref="N315" r:id="rId17" display="mailto:pdepudahuel.casona@gmail.com;"/>
    <hyperlink ref="N187" r:id="rId18"/>
    <hyperlink ref="N437" r:id="rId19" display="mailto:cahumada@opcion.cl;"/>
    <hyperlink ref="N260" r:id="rId20" display="pamctrr@gmail.com;"/>
    <hyperlink ref="N439" r:id="rId21" display="mailto:cenimlapintana@fundacionmicasa.cl;"/>
    <hyperlink ref="N259" r:id="rId22" display="amonjes@opcion.cl; "/>
    <hyperlink ref="N340" r:id="rId23" display="mailto:veronica.escobar@coanil.cl;"/>
    <hyperlink ref="N438" r:id="rId24" display="mailto:cenimpaine@fundacionmicasa.cl;"/>
    <hyperlink ref="N452" r:id="rId25" display="mailto:pdcpuentealto@gmail.com;"/>
    <hyperlink ref="N451" r:id="rId26" display="mailto:pdefundacionleonbloy@gmail.com;"/>
    <hyperlink ref="N346" r:id="rId27" display="mailto:pibestacioncentral@outlook.com;"/>
    <hyperlink ref="N322" r:id="rId28" display="mailto:pdcrecoleta@tdesperanza.cl;"/>
    <hyperlink ref="N264" r:id="rId29" display="dirmagtalagante@codeni.cl;"/>
    <hyperlink ref="N377" r:id="rId30" display="adrachile@adra.cl;"/>
    <hyperlink ref="N427" r:id="rId31" display="mailto:cepijlapintana@opcion.cl;"/>
    <hyperlink ref="N390" r:id="rId32" display="cepijpudahuel@opcion.cl;"/>
    <hyperlink ref="N405" r:id="rId33" display="cepijsantiago@opcion.cl; "/>
    <hyperlink ref="N200" r:id="rId34"/>
    <hyperlink ref="N199" r:id="rId35"/>
    <hyperlink ref="N293" r:id="rId36" display="mailto:faedemestacioncentral@gmail.com;"/>
    <hyperlink ref="N320" r:id="rId37" display="pie24elsalto@opcion.cl"/>
    <hyperlink ref="N456" r:id="rId38" display="kaicheleg@gmail.com;_x000a__x000a_"/>
    <hyperlink ref="N331" r:id="rId39" display="ppctiltil@hogardecristo.cl;"/>
    <hyperlink ref="N262" r:id="rId40" display="piepenalolen@corporacionideco.cl;"/>
    <hyperlink ref="N359" r:id="rId41" display="mailto:opdlampa@gmail.com;"/>
    <hyperlink ref="N343" r:id="rId42" display="mailto:ppclobarnechea@gmail.com;"/>
    <hyperlink ref="N407" r:id="rId43" display="directoraopdrenca@gmail.com; "/>
    <hyperlink ref="N402" r:id="rId44" display="mailto:opdsanjoaquin@gmail.com;"/>
    <hyperlink ref="N464" r:id="rId45" display="mailto:fparra@hogardecristo.cl;"/>
    <hyperlink ref="N373" r:id="rId46" display="mailto:mrivera@hogardecristo.cl;"/>
    <hyperlink ref="N256" r:id="rId47" display="mailto:opdpenalolen@gmail.com;"/>
    <hyperlink ref="N342" r:id="rId48" display="mailto:pherrada@fundaciondonbosco.cl;"/>
    <hyperlink ref="N341" r:id="rId49" display="mailto:pherrada@fundaciondonbosco.cl;"/>
    <hyperlink ref="N279" r:id="rId50" display="mailto:fmontes@sename.cl;"/>
    <hyperlink ref="N261" r:id="rId51" display="mailto:pde.penalolen@gmail.com;"/>
    <hyperlink ref="N381" r:id="rId52" display="mailto:ppcpehuen@ongsurcos.cl;"/>
    <hyperlink ref="N251" r:id="rId53" display="mailto:cenimsanbernardo@fundacionmicasa.cl;"/>
    <hyperlink ref="N396" r:id="rId54" display="gsoto@fundacionsanjose.cl"/>
    <hyperlink ref="N351" r:id="rId55" display="mailto:dammelipilla@opcion.cl;"/>
    <hyperlink ref="N424" r:id="rId56" display="damlapintana@achnu.cl"/>
    <hyperlink ref="N278" r:id="rId57" display="mailto:mcrojas@sename.cl;"/>
    <hyperlink ref="N433" r:id="rId58" display="mailto:casapreegresados@gmail.com;"/>
    <hyperlink ref="N188" r:id="rId59"/>
    <hyperlink ref="N447" r:id="rId60" display="mailto:piesector1@gmail.com;"/>
    <hyperlink ref="N250" r:id="rId61" display="aldeabuencamino@yahoo.es;"/>
    <hyperlink ref="N385:N386" r:id="rId62" display="uajazmines@coanil.cl"/>
    <hyperlink ref="N301" r:id="rId63" display="mailto:residenciagabrielamistral@gmail.com;"/>
    <hyperlink ref="N312" r:id="rId64" display="mailto:aldeamisamigos@yahoo.es;"/>
    <hyperlink ref="N414" r:id="rId65" display="ctsanvicente@fundacionparentesis.cl          "/>
    <hyperlink ref="N354" r:id="rId66" display="mailto:csoto@rodelillo.cl;"/>
    <hyperlink ref="N339" r:id="rId67" display="mailto:opdcolina@gmail.com;"/>
    <hyperlink ref="N409" r:id="rId68" display="pecrenca@achnu.cl; "/>
    <hyperlink ref="N376" r:id="rId69" display="mailto:jovenenredmaipu@gmail.com;"/>
    <hyperlink ref="N240" r:id="rId70" display="mailto:enaccionjoven@gmail.com;"/>
    <hyperlink ref="N285" r:id="rId71" display="pibsantarosa@protectora.cl; "/>
    <hyperlink ref="N273" r:id="rId72" display="mailto:caidvidanueva@gmail.com;"/>
    <hyperlink ref="N413" r:id="rId73" display="uaceibos@coanil.cl;"/>
    <hyperlink ref="N207" r:id="rId74" display="pdepintana.sumate@gmail.com"/>
    <hyperlink ref="N274" r:id="rId75" display="mailto:caidlagranja@gmail.com;"/>
    <hyperlink ref="N445" r:id="rId76" display="mailto:pie24hrs.pnte@hotmail.com;"/>
    <hyperlink ref="N316" r:id="rId77" display="pibrecoleta@corporacionideco.cl;"/>
    <hyperlink ref="N294" r:id="rId78" display="mailto:piemelipilla@gmail.com;"/>
    <hyperlink ref="N358" r:id="rId79" display="mailto:pieentrecerros@gmail.com;"/>
    <hyperlink ref="N249" r:id="rId80" display="llizana@opcion.cl"/>
    <hyperlink ref="N184" r:id="rId81"/>
    <hyperlink ref="N271" r:id="rId82" display="piblagranja24horas@gmail.com;"/>
    <hyperlink ref="N463" r:id="rId83" display="diagnosticoindependencia@opcion.cl; "/>
    <hyperlink ref="N280" r:id="rId84" display="mailto:nuvia.caro@sename.cl;"/>
    <hyperlink ref="N309" r:id="rId85" display="mailto:pie24horaspudahuelsur@gmail.com;"/>
    <hyperlink ref="N462" r:id="rId86" display="mailto:pecrecoleta@achnu.cl;"/>
    <hyperlink ref="N446" r:id="rId87" display="mailto:piepuentealtooriente@gmail.com;"/>
    <hyperlink ref="N258" r:id="rId88" display="pie24penalolen@opcion.cl"/>
    <hyperlink ref="N321" r:id="rId89" display="pie24slbloy@gmail.com"/>
    <hyperlink ref="N272" r:id="rId90" display="mailto:pie24horassangregorio@gmail.com;"/>
    <hyperlink ref="N270" r:id="rId91" display="mailto:pie.yungay@gmail.com;"/>
    <hyperlink ref="N206" r:id="rId92" tooltip="mailto:pie.santotomas@gmail.com" display="mailto:pie.santotomas@gmail.com"/>
    <hyperlink ref="N388" r:id="rId93" display="mailto:opd_quintanormal@hotmail.cl;"/>
    <hyperlink ref="N314" r:id="rId94" display="raicesponiente@tie.cl;"/>
    <hyperlink ref="N397" r:id="rId95" display="faedemsantiagofundaciondem2009@gmail.com"/>
    <hyperlink ref="N239" r:id="rId96" display="mailto:dircainiquilicura@codeni.cl;"/>
    <hyperlink ref="N394" r:id="rId97" display="mailto:mjpizarro@fundaciondonbosco.cl;"/>
    <hyperlink ref="N318" r:id="rId98" display="mailto:prmchacabuco@gmail.com;"/>
    <hyperlink ref="N461" r:id="rId99" display="pibhuechuraba@protectora.cl"/>
    <hyperlink ref="N324" r:id="rId100" display="pibrecoleta@protectora.cl"/>
    <hyperlink ref="N203" r:id="rId101" display="piblapintana@corporacionideco.cl"/>
    <hyperlink ref="N360" r:id="rId102" display="cenimpenalolen@fundacionmicasa.cl;"/>
    <hyperlink ref="N401" r:id="rId103" display="mailto:opd.melipilla@cormumel.cl;"/>
    <hyperlink ref="N304" r:id="rId104" display="mailto:ppc.espiral@gmail.com;"/>
    <hyperlink ref="N303" r:id="rId105" display="mailto:ppc.arcoiris@gmail.com;"/>
    <hyperlink ref="N345" r:id="rId106" display="salvarado@hogardecristo.cl"/>
    <hyperlink ref="N368" r:id="rId107" display="mailto:hogarrefugio@gmail.com;"/>
    <hyperlink ref="N181" r:id="rId108"/>
    <hyperlink ref="N286:N287" r:id="rId109" display="adrachile@adra.cl"/>
    <hyperlink ref="N426" r:id="rId110" display="mailto:hellenkeller50@yahoo.es;"/>
    <hyperlink ref="N422" r:id="rId111" display="ppcelbosque@yahoo.cl "/>
    <hyperlink ref="N408" r:id="rId112" display="mailto:artesanosdelavida@yahoo.com;"/>
    <hyperlink ref="N399" r:id="rId113" display="ppcmelipilla@gmail.com; "/>
    <hyperlink ref="N423" r:id="rId114" display="mailto:piesanramon@fundacionleonbloy.cl;"/>
    <hyperlink ref="N435" r:id="rId115" display="mailto:centroacogidaraices@gmail.com;"/>
    <hyperlink ref="N337" r:id="rId116" display="fsilva@coanil.cl "/>
    <hyperlink ref="N185" r:id="rId117" display="paulinasolis@achnu.cl"/>
    <hyperlink ref="N384" r:id="rId118" display="mailto:ppcmarialuisabombal@opcion.cl;"/>
    <hyperlink ref="N192" r:id="rId119" display="opdconchali@gmail.com;"/>
    <hyperlink ref="N319" r:id="rId120" display="faerecoleta@opcion.cl"/>
    <hyperlink ref="N398" r:id="rId121" display="mailto:pibsanjoaquin@gmail.com;"/>
    <hyperlink ref="N252" r:id="rId122" display="mailto:pibct@chasqui.cl;"/>
    <hyperlink ref="N248" r:id="rId123" display="mailto:ppcnorte@chasqui.cl;"/>
    <hyperlink ref="N245" r:id="rId124" display="mailto:ppc_comunidad@chasqui.cl;"/>
    <hyperlink ref="N247" r:id="rId125" display="mailto:pie@chasqui.cl;"/>
    <hyperlink ref="N356" r:id="rId126" display="ppchrojas@opcion.cl"/>
    <hyperlink ref="N269" r:id="rId127" display="mailto:ppcsangregorio@rodelillo.cl;"/>
    <hyperlink ref="N357" r:id="rId128" display="ppcherminda@rodelillo.cl;"/>
    <hyperlink ref="N369" r:id="rId129" display="mailto:pibmaipu@protectora.cl;"/>
    <hyperlink ref="N385" r:id="rId130" display="mailto:ppcsimonbolivar@rodelillo.cl;"/>
    <hyperlink ref="N386" r:id="rId131" display="mailto:ppcmariajose@rodelillo.cl;"/>
    <hyperlink ref="N415" r:id="rId132" display="david.covarrubias@serpajchile.cl"/>
    <hyperlink ref="N191" r:id="rId133" display="adm_casona@yahoo.com"/>
    <hyperlink ref="N204" r:id="rId134"/>
    <hyperlink ref="N367" r:id="rId135" display="mailto:ppcmariapinto@adra.cl;"/>
    <hyperlink ref="N182" r:id="rId136" display="denisse.romero@laflorida.cl; opd@laflorida.cl;"/>
    <hyperlink ref="N189" r:id="rId137" display="chilederechos@gmail.com"/>
    <hyperlink ref="N389" r:id="rId138" display="mailto:quintanormal@rodelillo.cl;"/>
    <hyperlink ref="N287" r:id="rId139" display="mailto:proyecto.familia@gmail.com;"/>
    <hyperlink ref="N460" r:id="rId140" display="mailto:ppccolina@gmail.com;"/>
    <hyperlink ref="N355" r:id="rId141" display="edupaula.cn@terra.cl"/>
    <hyperlink ref="N246" r:id="rId142" display="mailto:ppcchicosdebarrio@chasqui.cl;"/>
    <hyperlink ref="N190" r:id="rId143" display="chilederechos@gmail.com"/>
    <hyperlink ref="N290" r:id="rId144" display="mailto:juridicocajes@gmail.com;"/>
    <hyperlink ref="N215" r:id="rId145"/>
    <hyperlink ref="N403" r:id="rId146" display="meninf@gmail.com"/>
    <hyperlink ref="N329" r:id="rId147" display="cavas@investigaciones.cl"/>
    <hyperlink ref="N431" r:id="rId148" display="damlacisterna@gmail.com"/>
    <hyperlink ref="N335" r:id="rId149" display="cepijnunoa@opcion.cl"/>
    <hyperlink ref="N238" r:id="rId150" display="mailto:dirpibquilicura@codeni.cl;"/>
    <hyperlink ref="N237" r:id="rId151" display="opdquilicura@gmail.com"/>
    <hyperlink ref="N420" r:id="rId152" display="caranda@corporacionideco.cl; "/>
    <hyperlink ref="N383" r:id="rId153" display="mailto:ppfloprado@opcion.cl;"/>
    <hyperlink ref="N308" r:id="rId154" display="mailto:alarenas@protectora.cl"/>
    <hyperlink ref="N302" r:id="rId155" display="mailto:opdconchali@gmail.com;"/>
    <hyperlink ref="N425" r:id="rId156" display="mailto:opdsanramon@gmail.com;"/>
    <hyperlink ref="N296" r:id="rId157" display="piecolina@gmail.com;"/>
    <hyperlink ref="N436" r:id="rId158" display="mailto:opdsanmiguel@gmail.com;"/>
    <hyperlink ref="N323" r:id="rId159" display="kassia@tdesperanza.cl;"/>
    <hyperlink ref="N284" r:id="rId160" display="mailto:piesantiago@gmail.com;"/>
    <hyperlink ref="N336" r:id="rId161" display="pienunoa@opcion.cl                 "/>
    <hyperlink ref="N179" r:id="rId162" display="opdmacul@gmail.com;"/>
    <hyperlink ref="N202" r:id="rId163"/>
    <hyperlink ref="N454" r:id="rId164" display="mailto:opdindependencia@gmail.com;"/>
    <hyperlink ref="N344" r:id="rId165" display="opdestacioncentral@gmail.com"/>
    <hyperlink ref="N180" r:id="rId166" display="prmtalagante@gmail.com"/>
    <hyperlink ref="N432" r:id="rId167" display="pieelbosque@opcion.cl"/>
    <hyperlink ref="N455" r:id="rId168" display="prmindependencia@gmail.com"/>
    <hyperlink ref="N330" r:id="rId169" display="mailto:crieselquijote@gmail.com;"/>
    <hyperlink ref="N380" r:id="rId170" display="mailto:cepijloprado@opcion.cl;"/>
    <hyperlink ref="N193" r:id="rId171" display="cepijlaflorida@opcion.cl; "/>
    <hyperlink ref="N283" r:id="rId172" display="mailto:pietalagantesedej@gmail.com"/>
    <hyperlink ref="N334" r:id="rId173" display="plazcano@nunoa.cl"/>
    <hyperlink ref="N374" r:id="rId174" display="mailto:opdmaipu@gmail.com;"/>
    <hyperlink ref="N281" r:id="rId175" display="mailto:angelica.brunel@gendarmeria.cl;"/>
    <hyperlink ref="N371" r:id="rId176" display="mailto:dirdammaipu@codeni.cl;"/>
    <hyperlink ref="N288" r:id="rId177" display="damsantiagobloy@gmail.com"/>
    <hyperlink ref="N412" r:id="rId178" display="mailto:diagnosticoquintanormal@opcion.cl;"/>
    <hyperlink ref="N338" r:id="rId179" display="diagnosticonunoa@opcion.cl"/>
    <hyperlink ref="N332" r:id="rId180" display="mailto:onggrada@gmail.com;"/>
    <hyperlink ref="N333" r:id="rId181" display="mailto:onggrada@gmail.com;"/>
    <hyperlink ref="N430" r:id="rId182" display="mailto:cperegacito@regazo.cl;"/>
    <hyperlink ref="N197" r:id="rId183"/>
    <hyperlink ref="N419" r:id="rId184" display="arojasmonje@hotmail.com"/>
    <hyperlink ref="N365" r:id="rId185" display="opdtalagante2@gmail.com;"/>
    <hyperlink ref="N366" r:id="rId186" display="mailto:cenimpenalolen2@fundacionmicasa.cl;"/>
    <hyperlink ref="N194" r:id="rId187" display="opdcaleradetango@gmail.com;"/>
    <hyperlink ref="N442" r:id="rId188" display="mailto:jair.alvarez@mpuentealto.cl;"/>
    <hyperlink ref="N295" r:id="rId189" display="mailto:hsparmengolrec@yahoo.es;"/>
    <hyperlink ref="N306" r:id="rId190" display="uacamelias@coanil.cl"/>
    <hyperlink ref="N243" r:id="rId191" display="opdsanbernardo@gmail.com"/>
    <hyperlink ref="N387" r:id="rId192" display="mailto:ualaureles@coanil.cl;"/>
    <hyperlink ref="N372" r:id="rId193" display="mailto:mrivera@hogardecristo.cl;"/>
    <hyperlink ref="N459" r:id="rId194" display="mailto:fparra@hogardecristo.cl;"/>
    <hyperlink ref="N255" r:id="rId195" display="mailto:hnkoinomadelfia@hotmail.com;"/>
    <hyperlink ref="N352" r:id="rId196" display="dnorione@ctcinternet.cl"/>
    <hyperlink ref="N307" r:id="rId197" display="opdpudahuel@gmail.com; "/>
    <hyperlink ref="N382" r:id="rId198" display="mailto:opd@loprado.cl;"/>
    <hyperlink ref="N353" r:id="rId199" display="mailto:opdcnavia@gmail.com;"/>
    <hyperlink ref="N211" r:id="rId200" display="faedemestacioncentral@gmail.com;"/>
    <hyperlink ref="N347" r:id="rId201" display="faedemestacioncentral@gmail.com;"/>
    <hyperlink ref="N370" r:id="rId202" display="mailto:maipu@eltrampolin.cl;"/>
    <hyperlink ref="N350" r:id="rId203" display="mailto:ppcinfanciaencomunidad@gmail.com"/>
    <hyperlink ref="N310" r:id="rId204" display="piesantaana@opcion.cl;"/>
    <hyperlink ref="N450" r:id="rId205" display="mailto:piesector2@gmail.com;"/>
    <hyperlink ref="N393" r:id="rId206" display="mailto:ualaureles@coanil.cl;"/>
    <hyperlink ref="N244" r:id="rId207" display="mailto:jldiaz@protectora.cl"/>
    <hyperlink ref="N443" r:id="rId208" display="mailto:ccifuentes@protectora.cl"/>
    <hyperlink ref="N444" r:id="rId209" display="mailto:ctobar@protectora.cl"/>
    <hyperlink ref="N453" r:id="rId210" display="mailto:karias@protectora.cl"/>
    <hyperlink ref="N417" r:id="rId211" display="mailto:piequintanormal@opcion.cl"/>
    <hyperlink ref="N465" r:id="rId212" display="mailto:oramirez@corporacionideco.cl"/>
    <hyperlink ref="N418" r:id="rId213" display="mailto:haguirre@rodelillo.cl"/>
    <hyperlink ref="N440" r:id="rId214" display="mailto:macarena.varas@fundacionleonbloy.cl"/>
    <hyperlink ref="N196" r:id="rId215" display="administracion.macul@regazo.cl"/>
    <hyperlink ref="N313" r:id="rId216" display="mailto:hogarsanfranciscoderegis@gmail.com;"/>
    <hyperlink ref="N305" r:id="rId217" display="mailto:hogarsanfranciscoderegis@gmail.com;"/>
    <hyperlink ref="N275" r:id="rId218" display="mailto:cenimlampa@fundacionmicasa.cl;"/>
    <hyperlink ref="N441" r:id="rId219" display="mailto:ppfsanmarcos@protectora.cl;"/>
    <hyperlink ref="N348" r:id="rId220" display="faedemestacioncentral@gmail.com;"/>
    <hyperlink ref="N466" r:id="rId221" display="mailto:hogarrefugio@gmail.com;"/>
    <hyperlink ref="N467" r:id="rId222" display="casapre@yahoo.com.ar"/>
    <hyperlink ref="N469" r:id="rId223" display="mailto:opd.paine@gmail.com;"/>
    <hyperlink ref="N421" r:id="rId224" display="mailto:ppfelbosque@gmail.com"/>
    <hyperlink ref="N349" r:id="rId225" display="mailto:ppc.cerronavia@protectora.cl;"/>
    <hyperlink ref="N291" r:id="rId226" display="mailto:direccionclstgo@fundacionlauravicuna.cl;"/>
    <hyperlink ref="N292" r:id="rId227" display="mailto:direccionclstgo@fundacionlauravicuna.cl;"/>
    <hyperlink ref="N265" r:id="rId228" display="mailto:psclaudiofigueroa@gmail.com;"/>
    <hyperlink ref="N379" r:id="rId229" display="mailto:dirdammaipunorte@codeni.cl"/>
    <hyperlink ref="N468" r:id="rId230" display="casapre@yahoo.com.ar"/>
    <hyperlink ref="N297" r:id="rId231" display="mailto:ppfconchali@protectora.cl"/>
    <hyperlink ref="N298" r:id="rId232" display="mailto:mecantuarias@protectora.cl"/>
    <hyperlink ref="N282" r:id="rId233" display="mailto:angelica.brunel@gendarmeria.cl;"/>
    <hyperlink ref="N363" r:id="rId234" display="mailto:cv.mery@gmail.com;"/>
    <hyperlink ref="N364" r:id="rId235" display="mailto:cv.mery@gmail.com;"/>
    <hyperlink ref="N289" r:id="rId236" display="mailto:ppcamanecer@corporacionideco.cl;"/>
    <hyperlink ref="N300" r:id="rId237" display="mailto:danconchali@achnnu.cl;"/>
    <hyperlink ref="N406" r:id="rId238" display="gsoto@fundacionsanjose.cl"/>
    <hyperlink ref="R407" r:id="rId239" display="mailto:casadelamujer@hotmail.com"/>
    <hyperlink ref="R314" r:id="rId240" display="mailto:raices@tie.cl"/>
    <hyperlink ref="R401" r:id="rId241" display="mailto:gerencia@cormumel.cl;"/>
    <hyperlink ref="R267" r:id="rId242" display="mailto:aldeamisamigos@yahoo.es;"/>
    <hyperlink ref="R266" r:id="rId243" display="mailto:aldeamisamigos@yahoo.es;"/>
    <hyperlink ref="R312" r:id="rId244" display="mailto:aldeamisamigos@yahoo.es;"/>
    <hyperlink ref="R305" r:id="rId245" display="mailto:sisterisabel2003@yahoo.es"/>
    <hyperlink ref="R313" r:id="rId246" display="mailto:sisterisabel2003@yahoo.es"/>
    <hyperlink ref="R257" r:id="rId247" display="mailto:jorgeale@adra.cl;"/>
    <hyperlink ref="R367" r:id="rId248" display="mailto:jorgeale@adra.cl;"/>
    <hyperlink ref="R368" r:id="rId249" display="mailto:mcongregacion@gmail.com;"/>
    <hyperlink ref="R284" r:id="rId250" display="maipu@eltrampolin.cl;"/>
    <hyperlink ref="R288" r:id="rId251" display="maipu@eltrampolin.cl;"/>
    <hyperlink ref="R290" r:id="rId252" display="maipu@eltrampolin.cl;"/>
    <hyperlink ref="R296" r:id="rId253" display="maipu@eltrampolin.cl;"/>
    <hyperlink ref="R309" r:id="rId254" display="maipu@eltrampolin.cl;"/>
    <hyperlink ref="R321" r:id="rId255" display="maipu@eltrampolin.cl;"/>
    <hyperlink ref="R423" r:id="rId256" display="maipu@eltrampolin.cl;"/>
    <hyperlink ref="R440" r:id="rId257" display="maipu@eltrampolin.cl;"/>
    <hyperlink ref="R445:R447" r:id="rId258" display="maipu@eltrampolin.cl;"/>
    <hyperlink ref="R450:R452" r:id="rId259" display="maipu@eltrampolin.cl;"/>
    <hyperlink ref="R250" r:id="rId260" display="mailto:agana@ironetchile.cl;"/>
    <hyperlink ref="R361:R362" r:id="rId261" display="agana@ironetchile.cl;"/>
    <hyperlink ref="R291" r:id="rId262" display="mailto:fargomaniz@fundacionlauravicuna.cl;"/>
    <hyperlink ref="R326" r:id="rId263" display="mailto:alcaldia@mph.cl;"/>
    <hyperlink ref="R241" r:id="rId264" display="mailto:ffierro@acym.cl;"/>
    <hyperlink ref="R237" r:id="rId265" display="mailto:juancarrasco@quilicura.cl;"/>
    <hyperlink ref="R281" r:id="rId266" display="mailto:Carlos.quintana@gendarmeria.cl;"/>
    <hyperlink ref="R287" r:id="rId267" display="mailto:Carlos.quintana@gendarmeria.cl;"/>
    <hyperlink ref="R433" r:id="rId268" display="fundacionicyc@gmail.com; "/>
    <hyperlink ref="R253" r:id="rId269" display="mailto:hogarquillahua@yahoo.es"/>
    <hyperlink ref="R352" r:id="rId270" display="casadnorione@yahoo.es"/>
    <hyperlink ref="R415" r:id="rId271" display="mailto:patricio.labra@serpajchile.cl;"/>
    <hyperlink ref="R408" r:id="rId272" display="mailto:incavincav@yahoo.com;"/>
    <hyperlink ref="R204" r:id="rId273" display="alcaldesa@quintanormal.cl; "/>
    <hyperlink ref="R209" r:id="rId274"/>
    <hyperlink ref="R184" r:id="rId275"/>
    <hyperlink ref="R363" r:id="rId276" display="cv.mery@gmail.com;"/>
    <hyperlink ref="R341" r:id="rId277" display="mailto:smercado@fundaciondonbosco.cl;"/>
    <hyperlink ref="R342" r:id="rId278" display="mailto:smercado@fundaciondonbosco.cl;"/>
    <hyperlink ref="R394" r:id="rId279" display="mailto:smercado@fundaciondonbosco.cl;"/>
    <hyperlink ref="R414" r:id="rId280" display="mailto:smercado@fundaciondonbosco.cl;"/>
    <hyperlink ref="R198" r:id="rId281"/>
    <hyperlink ref="R245:R248" r:id="rId282" display="corporacion@chasqui.cl;"/>
    <hyperlink ref="R252" r:id="rId283" display="mailto:corporacion@chasqui.cl;"/>
    <hyperlink ref="R317" r:id="rId284" display="daniel.jadue@recoleta.cl; "/>
    <hyperlink ref="R332" r:id="rId285" display="mailto:mzambra@cchen.cl;"/>
    <hyperlink ref="R333" r:id="rId286" display="mailto:mzambra@cchen.cl;"/>
    <hyperlink ref="R391" r:id="rId287" display="mailto:rabascal@colmena.cl;"/>
    <hyperlink ref="R318" r:id="rId288" display="mailto:cruiz@corpcolina.cl;"/>
    <hyperlink ref="R460" r:id="rId289" display="mailto:cruiz@corpcolina.cl;"/>
    <hyperlink ref="R268" r:id="rId290" display="alcaldia@mlagranja.cl; "/>
    <hyperlink ref="R270:R274" r:id="rId291" display="alcaldia@mlagranja.cl; "/>
    <hyperlink ref="R404" r:id="rId292" display="mailto:alcaldesa@munistgo.cl;"/>
    <hyperlink ref="R456" r:id="rId293" display="mailto:alcaldecuadrado@huechuraba.cl;"/>
    <hyperlink ref="R182" r:id="rId294"/>
    <hyperlink ref="R430" r:id="rId295" display="mailto:administracion.macul@regazo.cl;"/>
    <hyperlink ref="R256" r:id="rId296" display="mailto:alcaldesa@penalolen.cl"/>
    <hyperlink ref="R442" r:id="rId297" display="mailto:alcalde@mpuentealto.cl"/>
    <hyperlink ref="R269" r:id="rId298" display="mailto:macarenac@rodelillo.cl;"/>
    <hyperlink ref="R354" r:id="rId299" display="mailto:macarenac@rodelillo.cl;"/>
    <hyperlink ref="R357" r:id="rId300" display="mailto:macarenac@rodelillo.cl;"/>
    <hyperlink ref="R385:R386" r:id="rId301" display="macarenac@rodelillo.cl; "/>
    <hyperlink ref="R389" r:id="rId302" display="mailto:macarenac@rodelillo.cl;"/>
    <hyperlink ref="R418" r:id="rId303" display="mailto:macarenac@rodelillo.cl;"/>
    <hyperlink ref="R243" r:id="rId304" display="mailto:ncuevas@sanbernardo.cl"/>
    <hyperlink ref="R255" r:id="rId305" display="mailto:hnkoinomadelfia@hotmail.com;"/>
    <hyperlink ref="R378" r:id="rId306" display="mailto:corporacionchileamerica@gmail.com;"/>
    <hyperlink ref="R189:R190" r:id="rId307" display="mailto:chilederecho@gmail.com"/>
    <hyperlink ref="R353" r:id="rId308" display="mailto:alcaldia@cerronavia.cl"/>
    <hyperlink ref="R344" r:id="rId309" display="mailto:rodrigodelgado@estacioncentral.cl;"/>
    <hyperlink ref="R419" r:id="rId310" display="mailto:sadimelo@imelbosque.cl"/>
    <hyperlink ref="R194" r:id="rId311"/>
    <hyperlink ref="R307" r:id="rId312" display="mailto:gabinete@mpudahuel.cl"/>
    <hyperlink ref="R365" r:id="rId313" display="mailto:rleiva@talagante.cl;"/>
    <hyperlink ref="R359" r:id="rId314" display="mailto:pvargas@corporacionlampa.cl;"/>
    <hyperlink ref="R346" r:id="rId315" display="mailto:contabilidad.mariaacoge@gmail.com"/>
    <hyperlink ref="R381" r:id="rId316" display="mailto:cristinaruiz@ongsurcos.cl;"/>
    <hyperlink ref="R425" r:id="rId317" display="mailto:alcalde@msramon.cl;"/>
    <hyperlink ref="R402" r:id="rId318" display="mailto:marysanchez.sanjoaquin@gmail.com;"/>
    <hyperlink ref="R355" r:id="rId319" display="alcalde@msramon.cl;"/>
    <hyperlink ref="R264" r:id="rId320" display="mailto:mtsepulveda@codeni.cl;"/>
    <hyperlink ref="R379" r:id="rId321" display="mailto:mtsepulveda@codeni.cl;"/>
    <hyperlink ref="R350" r:id="rId322" display="mailto:gerencia@cmcerronavia.cl;"/>
    <hyperlink ref="R329" r:id="rId323" display="mailto:inscrim@investigaciones.cl;"/>
    <hyperlink ref="R330" r:id="rId324" display="crieselquijote@gmail.com;"/>
    <hyperlink ref="R435" r:id="rId325" display="mailto:raices@tie.cl"/>
    <hyperlink ref="R370" r:id="rId326" display="mailto:miriamaguileras@hotmail.com;"/>
    <hyperlink ref="R382" r:id="rId327" display="mailto:alcaldia@loprado.cl;"/>
    <hyperlink ref="R436" r:id="rId328" display="mailto:alcaldia@sanmiguel.cl;"/>
    <hyperlink ref="R358" r:id="rId329" display="mailto:sedej.directorio@gmail.com;"/>
    <hyperlink ref="R334" r:id="rId330" display="mailto:alcalde@nunoa.cl;"/>
    <hyperlink ref="R339" r:id="rId331" display="mailto:alcaldia@colina.cl"/>
    <hyperlink ref="R374" r:id="rId332" display="mailto:cvittori@maipu.cl;"/>
    <hyperlink ref="R388" r:id="rId333" display="mailto:alcaldesa@quintanormal.cl;"/>
    <hyperlink ref="R343" r:id="rId334" display="mailto:alcaldia@lobarnechea.cl;"/>
    <hyperlink ref="R295" r:id="rId335" display="mailto:provincial@mercedarios.cl;"/>
    <hyperlink ref="R282" r:id="rId336" display="mailto:Carlos.quintana@gendarmeria.cl;"/>
    <hyperlink ref="R395:R396" r:id="rId337" display="begana@fundacionsanjose.cl"/>
    <hyperlink ref="R406" r:id="rId338" display="begana@fundacionsanjose.cl"/>
    <hyperlink ref="R466" r:id="rId339" display="mailto:mcongregacion@gmail.com;"/>
    <hyperlink ref="R251" r:id="rId340" display="mailto:ddelgatto@fundacionmicasa.cl;"/>
    <hyperlink ref="R275" r:id="rId341" display="mailto:ddelgatto@fundacionmicasa.cl;"/>
    <hyperlink ref="R360" r:id="rId342" display="mailto:ddelgatto@fundacionmicasa.cl;"/>
    <hyperlink ref="R366" r:id="rId343" display="mailto:ddelgatto@fundacionmicasa.cl;"/>
    <hyperlink ref="R438:R439" r:id="rId344" display="ddelgatto@fundacionmicasa.cl;"/>
    <hyperlink ref="R377" r:id="rId345" display="mcongregacion@gmail.com; "/>
    <hyperlink ref="R392" r:id="rId346" display="mailto:rabascal@colmena.cl;"/>
    <hyperlink ref="R292" r:id="rId347" display="mailto:fargomaniz@fundacionlauravicuna.cl;"/>
    <hyperlink ref="R410:R411" r:id="rId348" display="fargomaniz@fundacionlauravicuna.cl;"/>
    <hyperlink ref="R469" r:id="rId349" display="mailto:diego.vergara@paine.cl;"/>
    <hyperlink ref="R263" r:id="rId350" display="luzfontecilla@mariayuda.cl;"/>
    <hyperlink ref="R301" r:id="rId351" display="mailto:jose.zuleta@coresam.cl"/>
    <hyperlink ref="R302:R304" r:id="rId352" display="jose.zuleta@coresam.cl"/>
    <hyperlink ref="R298" r:id="rId353" display="mailto:jose.zuleta@coresam.cl"/>
    <hyperlink ref="R364" r:id="rId354" display="cv.mery@gmail.com;"/>
    <hyperlink ref="R426" r:id="rId355" display="mailto:hellenkeller50@yahoo.es;"/>
    <hyperlink ref="R188" r:id="rId356" display="hellenkeller50@yahoo.es;"/>
    <hyperlink ref="R457:R458" r:id="rId357" display="hellenkeller50@yahoo.es;"/>
    <hyperlink ref="R376" r:id="rId358" display="mailto:corporacion.carloscasanueva@gmail.com"/>
    <hyperlink ref="R240" r:id="rId359" display="mailto:corporacion.carloscasanueva@gmail.com"/>
    <hyperlink ref="R180" r:id="rId360"/>
    <hyperlink ref="P199" r:id="rId361"/>
    <hyperlink ref="P181" r:id="rId362"/>
    <hyperlink ref="P201" r:id="rId363"/>
    <hyperlink ref="R26" r:id="rId364"/>
    <hyperlink ref="R29" r:id="rId365" display="alcaldia@municipalidadvicuna.cl"/>
    <hyperlink ref="R30" r:id="rId366"/>
    <hyperlink ref="P175" r:id="rId367"/>
    <hyperlink ref="R174" r:id="rId368"/>
    <hyperlink ref="R19" r:id="rId369"/>
    <hyperlink ref="R18" r:id="rId370"/>
    <hyperlink ref="N28" r:id="rId371"/>
    <hyperlink ref="N195" r:id="rId372" display="mailto:mcastillo@didecomph.cl"/>
    <hyperlink ref="N157" r:id="rId373" display="karymarticorena@gmail.com"/>
    <hyperlink ref="R157" r:id="rId374" display="ro.guarda276@gmail.com"/>
    <hyperlink ref="P156" r:id="rId375"/>
    <hyperlink ref="P102" r:id="rId376"/>
    <hyperlink ref="R98" r:id="rId377"/>
    <hyperlink ref="R101" r:id="rId378"/>
    <hyperlink ref="R102" r:id="rId379"/>
    <hyperlink ref="R105" r:id="rId380"/>
    <hyperlink ref="R114" r:id="rId381" display="dgonzalez@chiguayante.cl"/>
    <hyperlink ref="N98" r:id="rId382"/>
    <hyperlink ref="P109" r:id="rId383"/>
    <hyperlink ref="N113" r:id="rId384" display="opdlebu@gmail.com; "/>
    <hyperlink ref="N216" r:id="rId385" display="opdbuin@buin.cl"/>
    <hyperlink ref="N132" r:id="rId386" display="opd@padrelascasas.cl"/>
    <hyperlink ref="R136" r:id="rId387"/>
    <hyperlink ref="R135" r:id="rId388"/>
    <hyperlink ref="R134" r:id="rId389"/>
    <hyperlink ref="N183" r:id="rId390" display="carolina.solis@mpirque.cl"/>
    <hyperlink ref="N134" r:id="rId391" display="opdvilcun@gmail.com "/>
    <hyperlink ref="N142" r:id="rId392" display="pllanos@galvarinochile.cl "/>
    <hyperlink ref="N143" r:id="rId393"/>
    <hyperlink ref="N144" r:id="rId394"/>
    <hyperlink ref="N146" r:id="rId395" display="opd.puren.lossauces@gmail.com"/>
    <hyperlink ref="R144" r:id="rId396"/>
    <hyperlink ref="N106" r:id="rId397"/>
    <hyperlink ref="R112" r:id="rId398" display="alcaldia@quillon.cl "/>
    <hyperlink ref="N119" r:id="rId399"/>
    <hyperlink ref="N120" r:id="rId400" display="opdcoihueco@gmail.com"/>
    <hyperlink ref="N121" r:id="rId401"/>
    <hyperlink ref="N116" r:id="rId402" display="mailto:opdhualpen@hualpenciudad.cl"/>
    <hyperlink ref="R121" r:id="rId403"/>
    <hyperlink ref="R118" r:id="rId404"/>
    <hyperlink ref="N145" r:id="rId405" display="opd.puren.lossauces@gmail.com"/>
    <hyperlink ref="N10" r:id="rId406"/>
    <hyperlink ref="N11" r:id="rId407" display="opdpica@gmail.com"/>
    <hyperlink ref="P10" r:id="rId408"/>
    <hyperlink ref="N33" r:id="rId409" display="mailto:OPD@MUNIPUNITAQUI.CL%20;%20leslie"/>
    <hyperlink ref="N34" r:id="rId410" display="dideco@combarbala.cl "/>
    <hyperlink ref="N186" r:id="rId411"/>
    <hyperlink ref="N176" r:id="rId412" display="rrozas@muniporvenir.cl"/>
    <hyperlink ref="N32" r:id="rId413" display="giovanna_araya@yahoo.es"/>
    <hyperlink ref="N55" r:id="rId414" display="casadelafamilia@munizapallar.cl_x000a__x000a_"/>
    <hyperlink ref="R24" r:id="rId415" display="altodel@123mail.cl"/>
    <hyperlink ref="N77" r:id="rId416" display="jocelynrojas@requinoa.cl"/>
    <hyperlink ref="R76" r:id="rId417"/>
    <hyperlink ref="N130" r:id="rId418"/>
    <hyperlink ref="N147" r:id="rId419" display="opdentreriosaraucania@gmail.com"/>
    <hyperlink ref="P83" r:id="rId420"/>
    <hyperlink ref="N231" r:id="rId421" display="diana.betanzo@munipangui.cl"/>
    <hyperlink ref="N225" r:id="rId422" display="opd.curacavi@gmail.com"/>
    <hyperlink ref="N59" r:id="rId423"/>
    <hyperlink ref="N75" r:id="rId424"/>
    <hyperlink ref="N74" r:id="rId425" display="nataliabascunan@pichidegua.cl "/>
    <hyperlink ref="N18" r:id="rId426"/>
    <hyperlink ref="N81" r:id="rId427"/>
    <hyperlink ref="N25" r:id="rId428" display="sbarrazaa@gmail.com"/>
    <hyperlink ref="N42" r:id="rId429"/>
    <hyperlink ref="N58" r:id="rId430" display="opdcasablanca.coordinacion@gmail.com"/>
    <hyperlink ref="N208" r:id="rId431"/>
    <hyperlink ref="N133" r:id="rId432"/>
    <hyperlink ref="N160" r:id="rId433"/>
    <hyperlink ref="N222" r:id="rId434"/>
    <hyperlink ref="N126" r:id="rId435" display="carlahormazabal@munitirua.com"/>
    <hyperlink ref="N124" r:id="rId436"/>
    <hyperlink ref="N123" r:id="rId437" display="mailto:opdmulchen@gmail.com"/>
    <hyperlink ref="N122" r:id="rId438"/>
    <hyperlink ref="N6" r:id="rId439"/>
    <hyperlink ref="N19" r:id="rId440" display="opdcaldera@gmail.com; "/>
    <hyperlink ref="N65" r:id="rId441"/>
    <hyperlink ref="N64" r:id="rId442"/>
    <hyperlink ref="N129" r:id="rId443" display="pablo.salazar@santabarbara.cl"/>
    <hyperlink ref="N234" r:id="rId444"/>
    <hyperlink ref="N76" r:id="rId445" display="mbeitia@interior.gov.cl"/>
    <hyperlink ref="N16" r:id="rId446"/>
    <hyperlink ref="N230" r:id="rId447" display="didecolaunion@yahoo.es"/>
    <hyperlink ref="P131" r:id="rId448"/>
    <hyperlink ref="N235" r:id="rId449" display="aevillagran1@gmail.com"/>
    <hyperlink ref="R235" r:id="rId450"/>
    <hyperlink ref="N73" r:id="rId451" display="coordinacionopd@munisanfernando.com"/>
    <hyperlink ref="N219" r:id="rId452"/>
    <hyperlink ref="N85" r:id="rId453"/>
    <hyperlink ref="N22" r:id="rId454"/>
    <hyperlink ref="N23" r:id="rId455"/>
    <hyperlink ref="N37" r:id="rId456"/>
    <hyperlink ref="N78" r:id="rId457" display="abogado@municipalidadgraneros.cl "/>
    <hyperlink ref="N228" r:id="rId458"/>
    <hyperlink ref="R228" r:id="rId459" display="hellenkeller50@yahoo.es;"/>
    <hyperlink ref="N20" r:id="rId460"/>
    <hyperlink ref="P18" r:id="rId461"/>
    <hyperlink ref="P24" r:id="rId462"/>
    <hyperlink ref="P106" r:id="rId463"/>
    <hyperlink ref="R23" r:id="rId464"/>
    <hyperlink ref="R68" r:id="rId465"/>
    <hyperlink ref="R20" r:id="rId466"/>
    <hyperlink ref="R73" r:id="rId467"/>
    <hyperlink ref="R74" r:id="rId468"/>
    <hyperlink ref="N56" r:id="rId469"/>
    <hyperlink ref="R56" r:id="rId470"/>
    <hyperlink ref="R66" r:id="rId471"/>
    <hyperlink ref="P76" r:id="rId472" display="www.facebook.com/profile.php?id=100011527728544"/>
    <hyperlink ref="P202" r:id="rId473"/>
    <hyperlink ref="N38" r:id="rId474"/>
    <hyperlink ref="N68" r:id="rId475"/>
    <hyperlink ref="N79" r:id="rId476"/>
    <hyperlink ref="N95" r:id="rId477"/>
    <hyperlink ref="N127" r:id="rId478"/>
    <hyperlink ref="N80" r:id="rId479"/>
    <hyperlink ref="R15" r:id="rId480"/>
    <hyperlink ref="N128" r:id="rId481"/>
    <hyperlink ref="N96" r:id="rId482"/>
    <hyperlink ref="R177" r:id="rId483"/>
    <hyperlink ref="N224" r:id="rId484"/>
    <hyperlink ref="N165" r:id="rId485"/>
    <hyperlink ref="N172" r:id="rId486"/>
    <hyperlink ref="N149" r:id="rId487"/>
    <hyperlink ref="N148" r:id="rId488"/>
    <hyperlink ref="N227" r:id="rId489"/>
    <hyperlink ref="R147" r:id="rId490"/>
    <hyperlink ref="N150" r:id="rId491"/>
    <hyperlink ref="N229" r:id="rId492"/>
    <hyperlink ref="N12" r:id="rId493" display="oficinaprotecciondederechos@imtocopilla.cl"/>
    <hyperlink ref="N118" r:id="rId494"/>
    <hyperlink ref="N114" r:id="rId495"/>
    <hyperlink ref="N7" r:id="rId496"/>
  </hyperlinks>
  <pageMargins left="0.7" right="0.7" top="0.75" bottom="0.75" header="0.3" footer="0.3"/>
  <pageSetup orientation="portrait" r:id="rId497"/>
  <ignoredErrors>
    <ignoredError sqref="U204 U184 U186 W234:AB236 W228:AB228 U181:U182 W229:AB231 U190 W179:AB186 W227:AB227 W192:AB195 W191:AB191 U193 U191:U192 U200 U194:U195 W201:AB201 W213:AB223 T212:AB212 W211:AB211 W210 Z210:AA210 AB210 X210:Y210 W209:AB209 W207:X207 Y207 W206:AB206 W205:Y205 AB170 Z205:AB205 W203:AB204 AB51:AB99 Z207:AB207 U199:AB199 W188:AB190 Z187 W187:Y187 AA187:AB187 W198:AB198 AA202 W202:Z202 AB202 W197:AB197 W196:Y196 W224:AB226" numberStoredAsText="1"/>
    <ignoredError sqref="S123:S125 S122 S127:S128 S126 S12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2018-05-28T15:31:56Z</dcterms:modified>
</cp:coreProperties>
</file>